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2020\Ilo\Reporte Jul - Nov 2020\Anexos\"/>
    </mc:Choice>
  </mc:AlternateContent>
  <bookViews>
    <workbookView xWindow="0" yWindow="0" windowWidth="8280" windowHeight="4080" tabRatio="830" activeTab="7"/>
  </bookViews>
  <sheets>
    <sheet name="PM10_CA-ILO-02" sheetId="48" r:id="rId1"/>
    <sheet name="PM2.5_CA-ILO-02" sheetId="47" r:id="rId2"/>
    <sheet name="SO2_CA-ILO-02" sheetId="49" r:id="rId3"/>
    <sheet name="H2S_CA-ILO-02" sheetId="50" r:id="rId4"/>
    <sheet name="NO2_CA-ILO-02" sheetId="52" r:id="rId5"/>
    <sheet name="CO_CA-ILO-02" sheetId="51" r:id="rId6"/>
    <sheet name="CO_m8h_CA-ILO-02" sheetId="53" r:id="rId7"/>
    <sheet name="Met_CA-ILO-02" sheetId="33" r:id="rId8"/>
    <sheet name="Regresion" sheetId="37" state="hidden" r:id="rId9"/>
    <sheet name="Hoja2" sheetId="46" state="hidden" r:id="rId10"/>
    <sheet name="A.2.1. Promedio meteorologia" sheetId="26" state="hidden" r:id="rId11"/>
    <sheet name="A.2.2. Promedio diarios (T y P)" sheetId="12" state="hidden" r:id="rId12"/>
    <sheet name="A.2.3. Flujo promedio" sheetId="28" state="hidden" r:id="rId13"/>
    <sheet name="A.2.4. Cálculo PM10 y VM" sheetId="16" state="hidden" r:id="rId14"/>
    <sheet name="A.2.5. Cálculo PM 2.5" sheetId="25" state="hidden" r:id="rId15"/>
    <sheet name="A.2.6. Conc. de Metales PM 10" sheetId="19" state="hidden" r:id="rId16"/>
    <sheet name="A.2.7. Cálculo Vol E" sheetId="29" state="hidden" r:id="rId17"/>
    <sheet name="A.2.8. Conc. Metales 10°C" sheetId="30" state="hidden" r:id="rId18"/>
    <sheet name="Resumen" sheetId="31" state="hidden" r:id="rId19"/>
    <sheet name="Fórmula EPA" sheetId="17" state="hidden" r:id="rId20"/>
  </sheets>
  <definedNames>
    <definedName name="_xlnm.Print_Area" localSheetId="10">'A.2.1. Promedio meteorologia'!$D$1:$I$155</definedName>
    <definedName name="_xlnm.Print_Area" localSheetId="11">'A.2.2. Promedio diarios (T y P)'!$A$1:$P$50</definedName>
    <definedName name="_xlnm.Print_Area" localSheetId="12">'A.2.3. Flujo promedio'!$A$1:$K$144</definedName>
    <definedName name="_xlnm.Print_Area" localSheetId="13">'A.2.4. Cálculo PM10 y VM'!$A$1:$N$30</definedName>
    <definedName name="_xlnm.Print_Area" localSheetId="14">'A.2.5. Cálculo PM 2.5'!$A$1:$N$30</definedName>
    <definedName name="_xlnm.Print_Area" localSheetId="15">'A.2.6. Conc. de Metales PM 10'!$A$1:$T$90</definedName>
    <definedName name="_xlnm.Print_Area" localSheetId="17">'A.2.8. Conc. Metales 10°C'!$A$1:$T$91</definedName>
    <definedName name="_xlnm.Print_Area" localSheetId="5">'CO_CA-ILO-02'!$A$1:$AG$219</definedName>
    <definedName name="_xlnm.Print_Area" localSheetId="6">'CO_m8h_CA-ILO-02'!$A$1:$AG$220</definedName>
    <definedName name="_xlnm.Print_Area" localSheetId="3">'H2S_CA-ILO-02'!$A$1:$AG$222</definedName>
    <definedName name="_xlnm.Print_Area" localSheetId="7">'Met_CA-ILO-02'!$B$1:$J$765</definedName>
    <definedName name="_xlnm.Print_Area" localSheetId="4">'NO2_CA-ILO-02'!$A$1:$AG$217</definedName>
    <definedName name="_xlnm.Print_Area" localSheetId="0">'PM10_CA-ILO-02'!$A$1:$AG$225</definedName>
    <definedName name="_xlnm.Print_Area" localSheetId="1">'PM2.5_CA-ILO-02'!$A$1:$AG$222</definedName>
    <definedName name="_xlnm.Print_Area" localSheetId="2">'SO2_CA-ILO-02'!$A$1:$AF$47</definedName>
    <definedName name="_xlnm.Print_Titles" localSheetId="10">'A.2.1. Promedio meteorologia'!$1:$4</definedName>
    <definedName name="_xlnm.Print_Titles" localSheetId="11">'A.2.2. Promedio diarios (T y P)'!$1:$5</definedName>
    <definedName name="_xlnm.Print_Titles" localSheetId="12">'A.2.3. Flujo promedio'!$1:$6</definedName>
    <definedName name="_xlnm.Print_Titles" localSheetId="13">'A.2.4. Cálculo PM10 y VM'!$1:$6</definedName>
    <definedName name="_xlnm.Print_Titles" localSheetId="14">'A.2.5. Cálculo PM 2.5'!$11:$11</definedName>
    <definedName name="_xlnm.Print_Titles" localSheetId="15">'A.2.6. Conc. de Metales PM 10'!$1:$7</definedName>
    <definedName name="_xlnm.Print_Titles" localSheetId="7">'Met_CA-ILO-02'!$1:$19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37" l="1"/>
  <c r="H2" i="37"/>
  <c r="D2" i="37"/>
  <c r="B2" i="37"/>
  <c r="P2" i="37" l="1"/>
  <c r="O2" i="37"/>
  <c r="E59" i="19" l="1"/>
  <c r="F59" i="19"/>
  <c r="G59" i="19"/>
  <c r="H59" i="19"/>
  <c r="I59" i="19"/>
  <c r="E66" i="19"/>
  <c r="F66" i="19"/>
  <c r="G66" i="19"/>
  <c r="H66" i="19"/>
  <c r="I66" i="19"/>
  <c r="E74" i="19"/>
  <c r="F74" i="19"/>
  <c r="H74" i="19"/>
  <c r="F83" i="19"/>
  <c r="G83" i="19"/>
  <c r="E85" i="19"/>
  <c r="F85" i="19"/>
  <c r="G85" i="19"/>
  <c r="H85" i="19"/>
  <c r="B15" i="31" l="1"/>
  <c r="C15" i="31"/>
  <c r="D15" i="31"/>
  <c r="B16" i="31"/>
  <c r="C16" i="31"/>
  <c r="D16" i="31"/>
  <c r="B17" i="31"/>
  <c r="C17" i="31"/>
  <c r="D17" i="31"/>
  <c r="D14" i="31"/>
  <c r="D13" i="31"/>
  <c r="C14" i="31"/>
  <c r="C13" i="31"/>
  <c r="B14" i="31"/>
  <c r="B13" i="31"/>
  <c r="D19" i="31" l="1"/>
  <c r="M56" i="28" l="1"/>
  <c r="M48" i="28"/>
  <c r="M40" i="28"/>
  <c r="M32" i="28"/>
  <c r="M24" i="28"/>
  <c r="A19" i="26"/>
  <c r="N22" i="28" l="1"/>
  <c r="A20" i="26"/>
  <c r="E9" i="30"/>
  <c r="E7" i="30"/>
  <c r="E7" i="29"/>
  <c r="E7" i="25"/>
  <c r="I9" i="19"/>
  <c r="E9" i="19"/>
  <c r="E7" i="19"/>
  <c r="J9" i="16"/>
  <c r="E9" i="16"/>
  <c r="E7" i="16"/>
  <c r="D7" i="28"/>
  <c r="A21" i="26" l="1"/>
  <c r="D9" i="12"/>
  <c r="D7" i="12"/>
  <c r="A22" i="26" l="1"/>
  <c r="A23" i="26" l="1"/>
  <c r="M22" i="26"/>
  <c r="N22" i="26"/>
  <c r="O22" i="26"/>
  <c r="L22" i="26"/>
  <c r="L21" i="26"/>
  <c r="L23" i="26" l="1"/>
  <c r="A24" i="26"/>
  <c r="O21" i="26"/>
  <c r="O23" i="26" s="1"/>
  <c r="N21" i="26"/>
  <c r="N23" i="26" s="1"/>
  <c r="M21" i="26"/>
  <c r="M23" i="26" s="1"/>
  <c r="O20" i="26"/>
  <c r="N20" i="26"/>
  <c r="M20" i="26"/>
  <c r="L20" i="26"/>
  <c r="O19" i="26"/>
  <c r="N19" i="26"/>
  <c r="M19" i="26"/>
  <c r="L19" i="26"/>
  <c r="O18" i="26"/>
  <c r="N18" i="26"/>
  <c r="M18" i="26"/>
  <c r="L18" i="26"/>
  <c r="A25" i="26" l="1"/>
  <c r="D13" i="29"/>
  <c r="D14" i="29"/>
  <c r="D15" i="29"/>
  <c r="D16" i="29"/>
  <c r="D12" i="29"/>
  <c r="A26" i="26" l="1"/>
  <c r="A27" i="26" l="1"/>
  <c r="S54" i="30"/>
  <c r="S87" i="30" s="1"/>
  <c r="R54" i="30"/>
  <c r="R86" i="30" s="1"/>
  <c r="Q54" i="30"/>
  <c r="Q79" i="30" s="1"/>
  <c r="P54" i="30"/>
  <c r="P78" i="30" s="1"/>
  <c r="O54" i="30"/>
  <c r="O78" i="30" s="1"/>
  <c r="N54" i="30"/>
  <c r="N84" i="30" s="1"/>
  <c r="M54" i="30"/>
  <c r="M83" i="30" s="1"/>
  <c r="L54" i="30"/>
  <c r="L83" i="30" s="1"/>
  <c r="K54" i="30"/>
  <c r="K87" i="30" s="1"/>
  <c r="J54" i="30"/>
  <c r="J86" i="30" s="1"/>
  <c r="E52" i="30"/>
  <c r="M26" i="29"/>
  <c r="G26" i="29"/>
  <c r="M25" i="29"/>
  <c r="G25" i="29"/>
  <c r="M24" i="29"/>
  <c r="G24" i="29"/>
  <c r="M23" i="29"/>
  <c r="G23" i="29"/>
  <c r="M22" i="29"/>
  <c r="G22" i="29"/>
  <c r="M21" i="29"/>
  <c r="G21" i="29"/>
  <c r="M20" i="29"/>
  <c r="G20" i="29"/>
  <c r="M19" i="29"/>
  <c r="G19" i="29"/>
  <c r="M18" i="29"/>
  <c r="G18" i="29"/>
  <c r="M17" i="29"/>
  <c r="G17" i="29"/>
  <c r="J55" i="30" l="1"/>
  <c r="O58" i="30"/>
  <c r="R77" i="30"/>
  <c r="J79" i="30"/>
  <c r="R55" i="30"/>
  <c r="A28" i="26"/>
  <c r="O60" i="30"/>
  <c r="O66" i="30"/>
  <c r="J61" i="30"/>
  <c r="R71" i="30"/>
  <c r="R63" i="30"/>
  <c r="O74" i="30"/>
  <c r="O56" i="30"/>
  <c r="J64" i="30"/>
  <c r="R56" i="30"/>
  <c r="R64" i="30"/>
  <c r="J71" i="30"/>
  <c r="J72" i="30"/>
  <c r="O77" i="30"/>
  <c r="M58" i="30"/>
  <c r="O55" i="30"/>
  <c r="L61" i="30"/>
  <c r="M64" i="30"/>
  <c r="K65" i="30"/>
  <c r="O68" i="30"/>
  <c r="K72" i="30"/>
  <c r="R79" i="30"/>
  <c r="O82" i="30"/>
  <c r="M56" i="30"/>
  <c r="L55" i="30"/>
  <c r="L79" i="30"/>
  <c r="Q55" i="30"/>
  <c r="S56" i="30"/>
  <c r="M59" i="30"/>
  <c r="O61" i="30"/>
  <c r="L65" i="30"/>
  <c r="J69" i="30"/>
  <c r="M72" i="30"/>
  <c r="M75" i="30"/>
  <c r="K80" i="30"/>
  <c r="O84" i="30"/>
  <c r="K57" i="30"/>
  <c r="O59" i="30"/>
  <c r="R61" i="30"/>
  <c r="S64" i="30"/>
  <c r="S65" i="30"/>
  <c r="O69" i="30"/>
  <c r="R72" i="30"/>
  <c r="O76" i="30"/>
  <c r="M80" i="30"/>
  <c r="L87" i="30"/>
  <c r="K64" i="30"/>
  <c r="M82" i="30"/>
  <c r="J56" i="30"/>
  <c r="L57" i="30"/>
  <c r="J63" i="30"/>
  <c r="L66" i="30"/>
  <c r="R69" i="30"/>
  <c r="S72" i="30"/>
  <c r="J77" i="30"/>
  <c r="S80" i="30"/>
  <c r="K56" i="30"/>
  <c r="S57" i="30"/>
  <c r="L63" i="30"/>
  <c r="M66" i="30"/>
  <c r="L73" i="30"/>
  <c r="L56" i="30"/>
  <c r="L58" i="30"/>
  <c r="L71" i="30"/>
  <c r="L74" i="30"/>
  <c r="L81" i="30"/>
  <c r="M67" i="30"/>
  <c r="M74" i="30"/>
  <c r="L82" i="30"/>
  <c r="N59" i="30"/>
  <c r="P61" i="30"/>
  <c r="N75" i="30"/>
  <c r="P77" i="30"/>
  <c r="Q78" i="30"/>
  <c r="N83" i="30"/>
  <c r="K86" i="30"/>
  <c r="S86" i="30"/>
  <c r="K55" i="30"/>
  <c r="S55" i="30"/>
  <c r="M57" i="30"/>
  <c r="N58" i="30"/>
  <c r="P60" i="30"/>
  <c r="Q61" i="30"/>
  <c r="J62" i="30"/>
  <c r="R62" i="30"/>
  <c r="K63" i="30"/>
  <c r="S63" i="30"/>
  <c r="L64" i="30"/>
  <c r="M65" i="30"/>
  <c r="N66" i="30"/>
  <c r="O67" i="30"/>
  <c r="P68" i="30"/>
  <c r="Q69" i="30"/>
  <c r="J70" i="30"/>
  <c r="R70" i="30"/>
  <c r="K71" i="30"/>
  <c r="S71" i="30"/>
  <c r="L72" i="30"/>
  <c r="M73" i="30"/>
  <c r="N74" i="30"/>
  <c r="O75" i="30"/>
  <c r="P76" i="30"/>
  <c r="Q77" i="30"/>
  <c r="J78" i="30"/>
  <c r="R78" i="30"/>
  <c r="K79" i="30"/>
  <c r="S79" i="30"/>
  <c r="L80" i="30"/>
  <c r="M81" i="30"/>
  <c r="N82" i="30"/>
  <c r="O83" i="30"/>
  <c r="P84" i="30"/>
  <c r="L86" i="30"/>
  <c r="M87" i="30"/>
  <c r="N65" i="30"/>
  <c r="P67" i="30"/>
  <c r="K70" i="30"/>
  <c r="N81" i="30"/>
  <c r="Q84" i="30"/>
  <c r="N67" i="30"/>
  <c r="P69" i="30"/>
  <c r="N57" i="30"/>
  <c r="K62" i="30"/>
  <c r="N73" i="30"/>
  <c r="Q76" i="30"/>
  <c r="P83" i="30"/>
  <c r="M86" i="30"/>
  <c r="N87" i="30"/>
  <c r="M55" i="30"/>
  <c r="N56" i="30"/>
  <c r="O57" i="30"/>
  <c r="P58" i="30"/>
  <c r="Q59" i="30"/>
  <c r="J60" i="30"/>
  <c r="R60" i="30"/>
  <c r="K61" i="30"/>
  <c r="S61" i="30"/>
  <c r="L62" i="30"/>
  <c r="M63" i="30"/>
  <c r="N64" i="30"/>
  <c r="O65" i="30"/>
  <c r="P66" i="30"/>
  <c r="Q67" i="30"/>
  <c r="J68" i="30"/>
  <c r="R68" i="30"/>
  <c r="K69" i="30"/>
  <c r="S69" i="30"/>
  <c r="L70" i="30"/>
  <c r="M71" i="30"/>
  <c r="N72" i="30"/>
  <c r="O73" i="30"/>
  <c r="P74" i="30"/>
  <c r="Q75" i="30"/>
  <c r="J76" i="30"/>
  <c r="R76" i="30"/>
  <c r="K77" i="30"/>
  <c r="S77" i="30"/>
  <c r="L78" i="30"/>
  <c r="M79" i="30"/>
  <c r="N80" i="30"/>
  <c r="O81" i="30"/>
  <c r="P82" i="30"/>
  <c r="Q83" i="30"/>
  <c r="J84" i="30"/>
  <c r="R84" i="30"/>
  <c r="N86" i="30"/>
  <c r="O87" i="30"/>
  <c r="P59" i="30"/>
  <c r="Q68" i="30"/>
  <c r="K78" i="30"/>
  <c r="Q58" i="30"/>
  <c r="J59" i="30"/>
  <c r="R59" i="30"/>
  <c r="K60" i="30"/>
  <c r="S60" i="30"/>
  <c r="M62" i="30"/>
  <c r="N63" i="30"/>
  <c r="O64" i="30"/>
  <c r="P65" i="30"/>
  <c r="Q66" i="30"/>
  <c r="J67" i="30"/>
  <c r="R67" i="30"/>
  <c r="K68" i="30"/>
  <c r="S68" i="30"/>
  <c r="L69" i="30"/>
  <c r="M70" i="30"/>
  <c r="N71" i="30"/>
  <c r="O72" i="30"/>
  <c r="P73" i="30"/>
  <c r="Q74" i="30"/>
  <c r="J75" i="30"/>
  <c r="R75" i="30"/>
  <c r="K76" i="30"/>
  <c r="S76" i="30"/>
  <c r="L77" i="30"/>
  <c r="M78" i="30"/>
  <c r="N79" i="30"/>
  <c r="O80" i="30"/>
  <c r="P81" i="30"/>
  <c r="Q82" i="30"/>
  <c r="J83" i="30"/>
  <c r="R83" i="30"/>
  <c r="K84" i="30"/>
  <c r="S84" i="30"/>
  <c r="O86" i="30"/>
  <c r="P87" i="30"/>
  <c r="P56" i="30"/>
  <c r="Q57" i="30"/>
  <c r="J58" i="30"/>
  <c r="R58" i="30"/>
  <c r="K59" i="30"/>
  <c r="S59" i="30"/>
  <c r="L60" i="30"/>
  <c r="M61" i="30"/>
  <c r="N62" i="30"/>
  <c r="O63" i="30"/>
  <c r="P64" i="30"/>
  <c r="Q65" i="30"/>
  <c r="J66" i="30"/>
  <c r="R66" i="30"/>
  <c r="K67" i="30"/>
  <c r="S67" i="30"/>
  <c r="L68" i="30"/>
  <c r="M69" i="30"/>
  <c r="N70" i="30"/>
  <c r="O71" i="30"/>
  <c r="P72" i="30"/>
  <c r="Q73" i="30"/>
  <c r="J74" i="30"/>
  <c r="R74" i="30"/>
  <c r="K75" i="30"/>
  <c r="S75" i="30"/>
  <c r="L76" i="30"/>
  <c r="M77" i="30"/>
  <c r="N78" i="30"/>
  <c r="O79" i="30"/>
  <c r="P80" i="30"/>
  <c r="Q81" i="30"/>
  <c r="J82" i="30"/>
  <c r="R82" i="30"/>
  <c r="K83" i="30"/>
  <c r="S83" i="30"/>
  <c r="L84" i="30"/>
  <c r="P86" i="30"/>
  <c r="Q87" i="30"/>
  <c r="N60" i="30"/>
  <c r="Q62" i="30"/>
  <c r="Q70" i="30"/>
  <c r="Q60" i="30"/>
  <c r="S62" i="30"/>
  <c r="S70" i="30"/>
  <c r="P75" i="30"/>
  <c r="S78" i="30"/>
  <c r="N55" i="30"/>
  <c r="P57" i="30"/>
  <c r="P55" i="30"/>
  <c r="Q56" i="30"/>
  <c r="J57" i="30"/>
  <c r="R57" i="30"/>
  <c r="K58" i="30"/>
  <c r="S58" i="30"/>
  <c r="L59" i="30"/>
  <c r="M60" i="30"/>
  <c r="N61" i="30"/>
  <c r="O62" i="30"/>
  <c r="P63" i="30"/>
  <c r="Q64" i="30"/>
  <c r="J65" i="30"/>
  <c r="R65" i="30"/>
  <c r="K66" i="30"/>
  <c r="S66" i="30"/>
  <c r="L67" i="30"/>
  <c r="M68" i="30"/>
  <c r="N69" i="30"/>
  <c r="O70" i="30"/>
  <c r="P71" i="30"/>
  <c r="Q72" i="30"/>
  <c r="J73" i="30"/>
  <c r="R73" i="30"/>
  <c r="K74" i="30"/>
  <c r="S74" i="30"/>
  <c r="L75" i="30"/>
  <c r="M76" i="30"/>
  <c r="N77" i="30"/>
  <c r="P79" i="30"/>
  <c r="Q80" i="30"/>
  <c r="J81" i="30"/>
  <c r="R81" i="30"/>
  <c r="K82" i="30"/>
  <c r="S82" i="30"/>
  <c r="M84" i="30"/>
  <c r="Q86" i="30"/>
  <c r="J87" i="30"/>
  <c r="R87" i="30"/>
  <c r="P62" i="30"/>
  <c r="Q63" i="30"/>
  <c r="N68" i="30"/>
  <c r="P70" i="30"/>
  <c r="Q71" i="30"/>
  <c r="K73" i="30"/>
  <c r="S73" i="30"/>
  <c r="N76" i="30"/>
  <c r="J80" i="30"/>
  <c r="R80" i="30"/>
  <c r="K81" i="30"/>
  <c r="S81" i="30"/>
  <c r="A29" i="26" l="1"/>
  <c r="E70" i="28"/>
  <c r="I70" i="28"/>
  <c r="B76" i="28"/>
  <c r="C76" i="28" s="1"/>
  <c r="D76" i="28"/>
  <c r="F76" i="28"/>
  <c r="H75" i="28" s="1"/>
  <c r="G75" i="28" s="1"/>
  <c r="I76" i="28" s="1"/>
  <c r="E78" i="28"/>
  <c r="I78" i="28"/>
  <c r="B84" i="28"/>
  <c r="C84" i="28" s="1"/>
  <c r="D84" i="28"/>
  <c r="F84" i="28"/>
  <c r="H83" i="28" s="1"/>
  <c r="E86" i="28"/>
  <c r="I86" i="28"/>
  <c r="B92" i="28"/>
  <c r="C92" i="28" s="1"/>
  <c r="D92" i="28"/>
  <c r="F92" i="28"/>
  <c r="H91" i="28" s="1"/>
  <c r="G91" i="28" s="1"/>
  <c r="I92" i="28" s="1"/>
  <c r="E94" i="28"/>
  <c r="I94" i="28"/>
  <c r="B100" i="28"/>
  <c r="C100" i="28" s="1"/>
  <c r="D100" i="28"/>
  <c r="F100" i="28"/>
  <c r="H99" i="28" s="1"/>
  <c r="E102" i="28"/>
  <c r="I102" i="28"/>
  <c r="B108" i="28"/>
  <c r="C108" i="28" s="1"/>
  <c r="D108" i="28"/>
  <c r="F108" i="28"/>
  <c r="H107" i="28" s="1"/>
  <c r="G107" i="28" s="1"/>
  <c r="I108" i="28" s="1"/>
  <c r="E110" i="28"/>
  <c r="I110" i="28"/>
  <c r="B116" i="28"/>
  <c r="C116" i="28" s="1"/>
  <c r="D116" i="28"/>
  <c r="F116" i="28"/>
  <c r="H115" i="28" s="1"/>
  <c r="E118" i="28"/>
  <c r="I118" i="28"/>
  <c r="B124" i="28"/>
  <c r="C124" i="28" s="1"/>
  <c r="D124" i="28"/>
  <c r="F124" i="28"/>
  <c r="H123" i="28" s="1"/>
  <c r="G123" i="28" s="1"/>
  <c r="I124" i="28" s="1"/>
  <c r="E126" i="28"/>
  <c r="I126" i="28"/>
  <c r="B132" i="28"/>
  <c r="C132" i="28" s="1"/>
  <c r="D132" i="28"/>
  <c r="F132" i="28"/>
  <c r="H131" i="28" s="1"/>
  <c r="E134" i="28"/>
  <c r="I134" i="28"/>
  <c r="B140" i="28"/>
  <c r="C140" i="28" s="1"/>
  <c r="D140" i="28"/>
  <c r="F140" i="28"/>
  <c r="H139" i="28" s="1"/>
  <c r="G139" i="28" s="1"/>
  <c r="I140" i="28" s="1"/>
  <c r="E84" i="28" l="1"/>
  <c r="A30" i="26"/>
  <c r="E108" i="28"/>
  <c r="E116" i="28"/>
  <c r="E124" i="28"/>
  <c r="E76" i="28"/>
  <c r="E140" i="28"/>
  <c r="E92" i="28"/>
  <c r="E100" i="28"/>
  <c r="E132" i="28"/>
  <c r="G115" i="28"/>
  <c r="I116" i="28" s="1"/>
  <c r="G83" i="28"/>
  <c r="I84" i="28" s="1"/>
  <c r="G131" i="28"/>
  <c r="I132" i="28" s="1"/>
  <c r="G99" i="28"/>
  <c r="I100" i="28" s="1"/>
  <c r="J13" i="12"/>
  <c r="A31" i="26" l="1"/>
  <c r="E52" i="19"/>
  <c r="H9" i="12"/>
  <c r="A32" i="26" l="1"/>
  <c r="G17" i="25"/>
  <c r="G18" i="25"/>
  <c r="G19" i="25"/>
  <c r="G20" i="25"/>
  <c r="G21" i="25"/>
  <c r="G22" i="25"/>
  <c r="G23" i="25"/>
  <c r="G24" i="25"/>
  <c r="G25" i="25"/>
  <c r="G26" i="25"/>
  <c r="A33" i="26" l="1"/>
  <c r="B28" i="28"/>
  <c r="C28" i="28" s="1"/>
  <c r="B68" i="28"/>
  <c r="C68" i="28" s="1"/>
  <c r="I62" i="28"/>
  <c r="E62" i="28"/>
  <c r="B60" i="28"/>
  <c r="C60" i="28" s="1"/>
  <c r="I54" i="28"/>
  <c r="E54" i="28"/>
  <c r="B52" i="28"/>
  <c r="C52" i="28" s="1"/>
  <c r="I46" i="28"/>
  <c r="E46" i="28"/>
  <c r="B44" i="28"/>
  <c r="C44" i="28" s="1"/>
  <c r="I38" i="28"/>
  <c r="E38" i="28"/>
  <c r="B36" i="28"/>
  <c r="C36" i="28" s="1"/>
  <c r="I30" i="28"/>
  <c r="E30" i="28"/>
  <c r="I22" i="28"/>
  <c r="E22" i="28"/>
  <c r="J9" i="28"/>
  <c r="H9" i="28"/>
  <c r="D9" i="28"/>
  <c r="A34" i="26" l="1"/>
  <c r="E9" i="25"/>
  <c r="E9" i="29"/>
  <c r="J9" i="25"/>
  <c r="I9" i="30"/>
  <c r="J9" i="29"/>
  <c r="D68" i="28"/>
  <c r="E68" i="28" s="1"/>
  <c r="F154" i="26"/>
  <c r="G154" i="26"/>
  <c r="H154" i="26"/>
  <c r="E154" i="26"/>
  <c r="F98" i="26"/>
  <c r="G98" i="26"/>
  <c r="H98" i="26"/>
  <c r="E98" i="26"/>
  <c r="F126" i="26"/>
  <c r="G126" i="26"/>
  <c r="H126" i="26"/>
  <c r="E126" i="26"/>
  <c r="E42" i="26"/>
  <c r="F42" i="26"/>
  <c r="G42" i="26"/>
  <c r="E70" i="26"/>
  <c r="F70" i="26"/>
  <c r="G70" i="26"/>
  <c r="H70" i="26"/>
  <c r="H42" i="26"/>
  <c r="A35" i="26" l="1"/>
  <c r="E45" i="12"/>
  <c r="F60" i="28" s="1"/>
  <c r="H59" i="28" s="1"/>
  <c r="G59" i="28" s="1"/>
  <c r="I60" i="28" s="1"/>
  <c r="H16" i="29"/>
  <c r="H45" i="12"/>
  <c r="D60" i="28" s="1"/>
  <c r="E60" i="28" s="1"/>
  <c r="J16" i="29" s="1"/>
  <c r="I16" i="29"/>
  <c r="E38" i="12"/>
  <c r="F52" i="28" s="1"/>
  <c r="H51" i="28" s="1"/>
  <c r="G51" i="28" s="1"/>
  <c r="H15" i="29"/>
  <c r="H38" i="12"/>
  <c r="D52" i="28" s="1"/>
  <c r="E52" i="28" s="1"/>
  <c r="J15" i="29" s="1"/>
  <c r="I15" i="29"/>
  <c r="E31" i="12"/>
  <c r="F44" i="28" s="1"/>
  <c r="H43" i="28" s="1"/>
  <c r="G43" i="28" s="1"/>
  <c r="I44" i="28" s="1"/>
  <c r="H14" i="29"/>
  <c r="H31" i="12"/>
  <c r="D44" i="28" s="1"/>
  <c r="E44" i="28" s="1"/>
  <c r="J14" i="29" s="1"/>
  <c r="I14" i="29"/>
  <c r="E24" i="12"/>
  <c r="F36" i="28" s="1"/>
  <c r="H35" i="28" s="1"/>
  <c r="G35" i="28" s="1"/>
  <c r="I36" i="28" s="1"/>
  <c r="H13" i="29"/>
  <c r="H24" i="12"/>
  <c r="D36" i="28" s="1"/>
  <c r="E36" i="28" s="1"/>
  <c r="J13" i="29" s="1"/>
  <c r="I13" i="29"/>
  <c r="E17" i="12"/>
  <c r="F28" i="28" s="1"/>
  <c r="H27" i="28" s="1"/>
  <c r="G27" i="28" s="1"/>
  <c r="I28" i="28" s="1"/>
  <c r="H12" i="29"/>
  <c r="H17" i="12"/>
  <c r="D28" i="28" s="1"/>
  <c r="E28" i="28" s="1"/>
  <c r="J12" i="29" s="1"/>
  <c r="I12" i="29"/>
  <c r="F68" i="28"/>
  <c r="H67" i="28" s="1"/>
  <c r="G67" i="28" s="1"/>
  <c r="I68" i="28" s="1"/>
  <c r="K12" i="29" l="1"/>
  <c r="I12" i="16"/>
  <c r="A36" i="26"/>
  <c r="I16" i="16"/>
  <c r="K16" i="29"/>
  <c r="I52" i="28"/>
  <c r="I14" i="16"/>
  <c r="K14" i="29"/>
  <c r="I13" i="16"/>
  <c r="K13" i="29"/>
  <c r="A37" i="26" l="1"/>
  <c r="I15" i="16"/>
  <c r="K15" i="29"/>
  <c r="M17" i="25"/>
  <c r="M18" i="25"/>
  <c r="M19" i="25"/>
  <c r="M20" i="25"/>
  <c r="M21" i="25"/>
  <c r="M22" i="25"/>
  <c r="M23" i="25"/>
  <c r="M24" i="25"/>
  <c r="M25" i="25"/>
  <c r="M26" i="25"/>
  <c r="E13" i="16"/>
  <c r="M17" i="16"/>
  <c r="M18" i="16"/>
  <c r="M19" i="16"/>
  <c r="M20" i="16"/>
  <c r="M21" i="16"/>
  <c r="M22" i="16"/>
  <c r="M23" i="16"/>
  <c r="M24" i="16"/>
  <c r="M25" i="16"/>
  <c r="M26" i="16"/>
  <c r="F26" i="16"/>
  <c r="F25" i="16"/>
  <c r="F24" i="16"/>
  <c r="F23" i="16"/>
  <c r="F22" i="16"/>
  <c r="F21" i="16"/>
  <c r="F20" i="16"/>
  <c r="E26" i="16"/>
  <c r="E25" i="16"/>
  <c r="E24" i="16"/>
  <c r="E23" i="16"/>
  <c r="E22" i="16"/>
  <c r="E21" i="16"/>
  <c r="E20" i="16"/>
  <c r="J20" i="12"/>
  <c r="E22" i="12" s="1"/>
  <c r="A38" i="26" l="1"/>
  <c r="E13" i="29"/>
  <c r="B4" i="31"/>
  <c r="P13" i="19"/>
  <c r="P13" i="30"/>
  <c r="P53" i="30"/>
  <c r="Q53" i="19"/>
  <c r="Q13" i="30"/>
  <c r="Q53" i="30"/>
  <c r="R13" i="19"/>
  <c r="R53" i="30"/>
  <c r="R13" i="30"/>
  <c r="S53" i="19"/>
  <c r="S53" i="30"/>
  <c r="S13" i="30"/>
  <c r="O53" i="19"/>
  <c r="O13" i="30"/>
  <c r="O53" i="30"/>
  <c r="M13" i="19"/>
  <c r="M53" i="30"/>
  <c r="M13" i="30"/>
  <c r="N13" i="19"/>
  <c r="N13" i="30"/>
  <c r="N53" i="30"/>
  <c r="F53" i="19"/>
  <c r="F13" i="30"/>
  <c r="F53" i="30"/>
  <c r="I59" i="30"/>
  <c r="P53" i="19"/>
  <c r="M53" i="19"/>
  <c r="O13" i="19"/>
  <c r="S13" i="19"/>
  <c r="R53" i="19"/>
  <c r="Q13" i="19"/>
  <c r="N53" i="19"/>
  <c r="A39" i="26" l="1"/>
  <c r="S54" i="19"/>
  <c r="I26" i="16"/>
  <c r="R54" i="19"/>
  <c r="I25" i="16"/>
  <c r="I24" i="16"/>
  <c r="Q54" i="19"/>
  <c r="P54" i="19"/>
  <c r="I23" i="16"/>
  <c r="I22" i="16"/>
  <c r="O54" i="19"/>
  <c r="N54" i="19"/>
  <c r="I21" i="16"/>
  <c r="I20" i="16"/>
  <c r="M54" i="19"/>
  <c r="A40" i="26" l="1"/>
  <c r="S64" i="19"/>
  <c r="S81" i="19"/>
  <c r="S65" i="19"/>
  <c r="S84" i="19"/>
  <c r="S60" i="19"/>
  <c r="S69" i="19"/>
  <c r="S70" i="19"/>
  <c r="S79" i="19"/>
  <c r="S55" i="19"/>
  <c r="S73" i="19"/>
  <c r="S57" i="19"/>
  <c r="S75" i="19"/>
  <c r="S59" i="19"/>
  <c r="S78" i="19"/>
  <c r="S63" i="19"/>
  <c r="S67" i="19"/>
  <c r="S71" i="19"/>
  <c r="S83" i="19"/>
  <c r="S76" i="19"/>
  <c r="S66" i="19"/>
  <c r="S74" i="19"/>
  <c r="S82" i="19"/>
  <c r="S56" i="19"/>
  <c r="S68" i="19"/>
  <c r="S72" i="19"/>
  <c r="S80" i="19"/>
  <c r="S87" i="19"/>
  <c r="S61" i="19"/>
  <c r="S77" i="19"/>
  <c r="S86" i="19"/>
  <c r="S58" i="19"/>
  <c r="S62" i="19"/>
  <c r="R55" i="19"/>
  <c r="R57" i="19"/>
  <c r="R59" i="19"/>
  <c r="R61" i="19"/>
  <c r="R63" i="19"/>
  <c r="R65" i="19"/>
  <c r="R67" i="19"/>
  <c r="R69" i="19"/>
  <c r="R71" i="19"/>
  <c r="R73" i="19"/>
  <c r="R75" i="19"/>
  <c r="R77" i="19"/>
  <c r="R79" i="19"/>
  <c r="R81" i="19"/>
  <c r="R83" i="19"/>
  <c r="R86" i="19"/>
  <c r="R60" i="19"/>
  <c r="R68" i="19"/>
  <c r="R72" i="19"/>
  <c r="R76" i="19"/>
  <c r="R80" i="19"/>
  <c r="R84" i="19"/>
  <c r="R56" i="19"/>
  <c r="R58" i="19"/>
  <c r="R62" i="19"/>
  <c r="R64" i="19"/>
  <c r="R66" i="19"/>
  <c r="R70" i="19"/>
  <c r="R74" i="19"/>
  <c r="R78" i="19"/>
  <c r="R82" i="19"/>
  <c r="R87" i="19"/>
  <c r="Q55" i="19"/>
  <c r="Q59" i="19"/>
  <c r="Q63" i="19"/>
  <c r="Q67" i="19"/>
  <c r="Q71" i="19"/>
  <c r="Q75" i="19"/>
  <c r="Q79" i="19"/>
  <c r="Q83" i="19"/>
  <c r="Q82" i="19"/>
  <c r="Q87" i="19"/>
  <c r="Q68" i="19"/>
  <c r="Q80" i="19"/>
  <c r="Q58" i="19"/>
  <c r="Q62" i="19"/>
  <c r="Q66" i="19"/>
  <c r="Q70" i="19"/>
  <c r="Q74" i="19"/>
  <c r="Q78" i="19"/>
  <c r="Q64" i="19"/>
  <c r="Q84" i="19"/>
  <c r="Q57" i="19"/>
  <c r="Q61" i="19"/>
  <c r="Q65" i="19"/>
  <c r="Q69" i="19"/>
  <c r="Q73" i="19"/>
  <c r="Q77" i="19"/>
  <c r="Q81" i="19"/>
  <c r="Q86" i="19"/>
  <c r="Q56" i="19"/>
  <c r="Q60" i="19"/>
  <c r="Q72" i="19"/>
  <c r="Q76" i="19"/>
  <c r="P55" i="19"/>
  <c r="P58" i="19"/>
  <c r="P60" i="19"/>
  <c r="P62" i="19"/>
  <c r="P65" i="19"/>
  <c r="P67" i="19"/>
  <c r="P70" i="19"/>
  <c r="P73" i="19"/>
  <c r="P76" i="19"/>
  <c r="P79" i="19"/>
  <c r="P82" i="19"/>
  <c r="P86" i="19"/>
  <c r="P56" i="19"/>
  <c r="P59" i="19"/>
  <c r="P61" i="19"/>
  <c r="P63" i="19"/>
  <c r="P66" i="19"/>
  <c r="P69" i="19"/>
  <c r="P71" i="19"/>
  <c r="P74" i="19"/>
  <c r="P77" i="19"/>
  <c r="P78" i="19"/>
  <c r="P81" i="19"/>
  <c r="P84" i="19"/>
  <c r="P57" i="19"/>
  <c r="P64" i="19"/>
  <c r="P68" i="19"/>
  <c r="P72" i="19"/>
  <c r="P75" i="19"/>
  <c r="P80" i="19"/>
  <c r="P83" i="19"/>
  <c r="P87" i="19"/>
  <c r="O55" i="19"/>
  <c r="O59" i="19"/>
  <c r="O63" i="19"/>
  <c r="O67" i="19"/>
  <c r="O71" i="19"/>
  <c r="O75" i="19"/>
  <c r="O79" i="19"/>
  <c r="O83" i="19"/>
  <c r="O58" i="19"/>
  <c r="O70" i="19"/>
  <c r="O82" i="19"/>
  <c r="O56" i="19"/>
  <c r="O60" i="19"/>
  <c r="O64" i="19"/>
  <c r="O68" i="19"/>
  <c r="O72" i="19"/>
  <c r="O76" i="19"/>
  <c r="O80" i="19"/>
  <c r="O84" i="19"/>
  <c r="O62" i="19"/>
  <c r="O74" i="19"/>
  <c r="O87" i="19"/>
  <c r="O57" i="19"/>
  <c r="O61" i="19"/>
  <c r="O65" i="19"/>
  <c r="O69" i="19"/>
  <c r="O73" i="19"/>
  <c r="O77" i="19"/>
  <c r="O81" i="19"/>
  <c r="O86" i="19"/>
  <c r="O66" i="19"/>
  <c r="O78" i="19"/>
  <c r="N55" i="19"/>
  <c r="N57" i="19"/>
  <c r="N59" i="19"/>
  <c r="N61" i="19"/>
  <c r="N63" i="19"/>
  <c r="N65" i="19"/>
  <c r="N67" i="19"/>
  <c r="N69" i="19"/>
  <c r="N71" i="19"/>
  <c r="N73" i="19"/>
  <c r="N75" i="19"/>
  <c r="N77" i="19"/>
  <c r="N79" i="19"/>
  <c r="N81" i="19"/>
  <c r="N83" i="19"/>
  <c r="N86" i="19"/>
  <c r="N56" i="19"/>
  <c r="N62" i="19"/>
  <c r="N66" i="19"/>
  <c r="N68" i="19"/>
  <c r="N74" i="19"/>
  <c r="N76" i="19"/>
  <c r="N80" i="19"/>
  <c r="N87" i="19"/>
  <c r="N58" i="19"/>
  <c r="N60" i="19"/>
  <c r="N64" i="19"/>
  <c r="N70" i="19"/>
  <c r="N72" i="19"/>
  <c r="N78" i="19"/>
  <c r="N82" i="19"/>
  <c r="N84" i="19"/>
  <c r="M55" i="19"/>
  <c r="M59" i="19"/>
  <c r="M63" i="19"/>
  <c r="M67" i="19"/>
  <c r="M71" i="19"/>
  <c r="M75" i="19"/>
  <c r="M79" i="19"/>
  <c r="M83" i="19"/>
  <c r="M87" i="19"/>
  <c r="M64" i="19"/>
  <c r="M76" i="19"/>
  <c r="M84" i="19"/>
  <c r="M58" i="19"/>
  <c r="M62" i="19"/>
  <c r="M66" i="19"/>
  <c r="M70" i="19"/>
  <c r="M74" i="19"/>
  <c r="M78" i="19"/>
  <c r="M82" i="19"/>
  <c r="M68" i="19"/>
  <c r="M57" i="19"/>
  <c r="M61" i="19"/>
  <c r="M65" i="19"/>
  <c r="M69" i="19"/>
  <c r="M73" i="19"/>
  <c r="M77" i="19"/>
  <c r="M81" i="19"/>
  <c r="M86" i="19"/>
  <c r="M56" i="19"/>
  <c r="M60" i="19"/>
  <c r="M72" i="19"/>
  <c r="M80" i="19"/>
  <c r="A41" i="26" l="1"/>
  <c r="F19" i="16"/>
  <c r="F17" i="16"/>
  <c r="F18" i="16"/>
  <c r="E19" i="16"/>
  <c r="E18" i="16"/>
  <c r="E17" i="16"/>
  <c r="J53" i="30" l="1"/>
  <c r="J13" i="30"/>
  <c r="K53" i="30"/>
  <c r="K13" i="30"/>
  <c r="L53" i="30"/>
  <c r="L13" i="30"/>
  <c r="L13" i="19"/>
  <c r="L53" i="19"/>
  <c r="J13" i="19"/>
  <c r="J53" i="19"/>
  <c r="K53" i="19"/>
  <c r="K13" i="19"/>
  <c r="J41" i="12"/>
  <c r="E43" i="12" s="1"/>
  <c r="J34" i="12"/>
  <c r="E36" i="12" s="1"/>
  <c r="J27" i="12"/>
  <c r="E29" i="12" s="1"/>
  <c r="E15" i="12"/>
  <c r="A46" i="26" l="1"/>
  <c r="I19" i="16"/>
  <c r="I18" i="16"/>
  <c r="A47" i="26" l="1"/>
  <c r="K54" i="19"/>
  <c r="G25" i="16"/>
  <c r="K25" i="16" s="1"/>
  <c r="G22" i="16"/>
  <c r="K22" i="16" s="1"/>
  <c r="G24" i="16"/>
  <c r="K24" i="16" s="1"/>
  <c r="G23" i="16"/>
  <c r="K23" i="16" s="1"/>
  <c r="G21" i="16"/>
  <c r="K21" i="16" s="1"/>
  <c r="G20" i="16"/>
  <c r="K20" i="16" s="1"/>
  <c r="G26" i="16"/>
  <c r="K26" i="16" s="1"/>
  <c r="G18" i="16"/>
  <c r="G19" i="16"/>
  <c r="K19" i="16" s="1"/>
  <c r="A48" i="26" l="1"/>
  <c r="K55" i="19"/>
  <c r="K56" i="19"/>
  <c r="K71" i="19"/>
  <c r="K84" i="19"/>
  <c r="K60" i="19"/>
  <c r="K81" i="19"/>
  <c r="K72" i="19"/>
  <c r="K58" i="19"/>
  <c r="K57" i="19"/>
  <c r="K73" i="19"/>
  <c r="K61" i="19"/>
  <c r="K67" i="19"/>
  <c r="K79" i="19"/>
  <c r="K59" i="19"/>
  <c r="K63" i="19"/>
  <c r="K75" i="19"/>
  <c r="K66" i="19"/>
  <c r="K87" i="19"/>
  <c r="K64" i="19"/>
  <c r="K62" i="19"/>
  <c r="K74" i="19"/>
  <c r="K83" i="19"/>
  <c r="K65" i="19"/>
  <c r="K76" i="19"/>
  <c r="K80" i="19"/>
  <c r="K78" i="19"/>
  <c r="K77" i="19"/>
  <c r="K68" i="19"/>
  <c r="K82" i="19"/>
  <c r="K70" i="19"/>
  <c r="K69" i="19"/>
  <c r="K86" i="19"/>
  <c r="L54" i="19"/>
  <c r="K18" i="16"/>
  <c r="M13" i="12"/>
  <c r="A49" i="26" l="1"/>
  <c r="L75" i="19"/>
  <c r="L60" i="19"/>
  <c r="L79" i="19"/>
  <c r="L77" i="19"/>
  <c r="L76" i="19"/>
  <c r="L59" i="19"/>
  <c r="L61" i="19"/>
  <c r="L68" i="19"/>
  <c r="L69" i="19"/>
  <c r="L71" i="19"/>
  <c r="L72" i="19"/>
  <c r="L55" i="19"/>
  <c r="L70" i="19"/>
  <c r="L78" i="19"/>
  <c r="L80" i="19"/>
  <c r="L56" i="19"/>
  <c r="L63" i="19"/>
  <c r="L83" i="19"/>
  <c r="L65" i="19"/>
  <c r="L66" i="19"/>
  <c r="L81" i="19"/>
  <c r="L57" i="19"/>
  <c r="L82" i="19"/>
  <c r="L73" i="19"/>
  <c r="L64" i="19"/>
  <c r="L74" i="19"/>
  <c r="L58" i="19"/>
  <c r="L84" i="19"/>
  <c r="L62" i="19"/>
  <c r="L86" i="19"/>
  <c r="L67" i="19"/>
  <c r="L87" i="19"/>
  <c r="A50" i="26" l="1"/>
  <c r="I17" i="16"/>
  <c r="F14" i="16"/>
  <c r="F15" i="16"/>
  <c r="F16" i="16"/>
  <c r="F13" i="16"/>
  <c r="F12" i="16"/>
  <c r="E16" i="16"/>
  <c r="E15" i="16"/>
  <c r="E14" i="16"/>
  <c r="E14" i="29" l="1"/>
  <c r="B5" i="31"/>
  <c r="E15" i="29"/>
  <c r="B6" i="31"/>
  <c r="F16" i="29"/>
  <c r="C7" i="31"/>
  <c r="E16" i="29"/>
  <c r="B7" i="31"/>
  <c r="F12" i="29"/>
  <c r="C3" i="31"/>
  <c r="F14" i="29"/>
  <c r="C5" i="31"/>
  <c r="F13" i="29"/>
  <c r="G13" i="29" s="1"/>
  <c r="L13" i="29" s="1"/>
  <c r="C4" i="31"/>
  <c r="F15" i="29"/>
  <c r="C6" i="31"/>
  <c r="A51" i="26"/>
  <c r="I53" i="19"/>
  <c r="I13" i="30"/>
  <c r="I53" i="30"/>
  <c r="H13" i="30"/>
  <c r="H53" i="30"/>
  <c r="G53" i="19"/>
  <c r="G13" i="30"/>
  <c r="G53" i="30"/>
  <c r="H53" i="19"/>
  <c r="H13" i="19"/>
  <c r="I13" i="19"/>
  <c r="G13" i="19"/>
  <c r="M13" i="29" l="1"/>
  <c r="F54" i="30" s="1"/>
  <c r="G15" i="29"/>
  <c r="M15" i="29" s="1"/>
  <c r="H54" i="30" s="1"/>
  <c r="H65" i="30" s="1"/>
  <c r="G16" i="29"/>
  <c r="L16" i="29" s="1"/>
  <c r="G14" i="29"/>
  <c r="L14" i="29" s="1"/>
  <c r="F61" i="30"/>
  <c r="F65" i="30"/>
  <c r="A52" i="26"/>
  <c r="M14" i="29"/>
  <c r="G54" i="30" s="1"/>
  <c r="F57" i="30"/>
  <c r="F78" i="30"/>
  <c r="F70" i="30"/>
  <c r="Z70" i="30" s="1"/>
  <c r="F73" i="30"/>
  <c r="F58" i="30"/>
  <c r="F66" i="30"/>
  <c r="F71" i="30"/>
  <c r="F69" i="30"/>
  <c r="F79" i="30"/>
  <c r="F72" i="30"/>
  <c r="F74" i="30"/>
  <c r="F81" i="30"/>
  <c r="F59" i="30"/>
  <c r="F87" i="30"/>
  <c r="F86" i="30"/>
  <c r="F62" i="30"/>
  <c r="F55" i="30"/>
  <c r="F82" i="30"/>
  <c r="F83" i="30"/>
  <c r="F77" i="30"/>
  <c r="F85" i="30"/>
  <c r="F68" i="30"/>
  <c r="F64" i="30"/>
  <c r="F56" i="30"/>
  <c r="F60" i="30"/>
  <c r="F75" i="30"/>
  <c r="F63" i="30"/>
  <c r="F84" i="30"/>
  <c r="F80" i="30"/>
  <c r="F76" i="30"/>
  <c r="F67" i="30"/>
  <c r="M16" i="29"/>
  <c r="I54" i="30" s="1"/>
  <c r="J54" i="19"/>
  <c r="G17" i="16"/>
  <c r="L15" i="29" l="1"/>
  <c r="I65" i="30"/>
  <c r="I61" i="30"/>
  <c r="F4" i="31"/>
  <c r="Z78" i="30"/>
  <c r="G75" i="30"/>
  <c r="G65" i="30"/>
  <c r="H4" i="31"/>
  <c r="Z62" i="30"/>
  <c r="A53" i="26"/>
  <c r="G82" i="30"/>
  <c r="G71" i="30"/>
  <c r="G67" i="30"/>
  <c r="G69" i="30"/>
  <c r="G85" i="30"/>
  <c r="G77" i="30"/>
  <c r="G79" i="30"/>
  <c r="G56" i="30"/>
  <c r="G55" i="30"/>
  <c r="G73" i="30"/>
  <c r="G84" i="30"/>
  <c r="G78" i="30"/>
  <c r="G60" i="30"/>
  <c r="G80" i="30"/>
  <c r="G72" i="30"/>
  <c r="G70" i="30"/>
  <c r="AA70" i="30" s="1"/>
  <c r="G83" i="30"/>
  <c r="G57" i="30"/>
  <c r="G64" i="30"/>
  <c r="G87" i="30"/>
  <c r="G61" i="30"/>
  <c r="G74" i="30"/>
  <c r="G59" i="30"/>
  <c r="G62" i="30"/>
  <c r="G86" i="30"/>
  <c r="G58" i="30"/>
  <c r="G63" i="30"/>
  <c r="G66" i="30"/>
  <c r="G68" i="30"/>
  <c r="G76" i="30"/>
  <c r="G81" i="30"/>
  <c r="I73" i="30"/>
  <c r="I85" i="30"/>
  <c r="I80" i="30"/>
  <c r="I62" i="30"/>
  <c r="I58" i="30"/>
  <c r="I56" i="30"/>
  <c r="I75" i="30"/>
  <c r="I60" i="30"/>
  <c r="I76" i="30"/>
  <c r="I82" i="30"/>
  <c r="I57" i="30"/>
  <c r="I77" i="30"/>
  <c r="I63" i="30"/>
  <c r="I74" i="30"/>
  <c r="I68" i="30"/>
  <c r="I84" i="30"/>
  <c r="I87" i="30"/>
  <c r="I66" i="30"/>
  <c r="I86" i="30"/>
  <c r="I67" i="30"/>
  <c r="I78" i="30"/>
  <c r="I72" i="30"/>
  <c r="I79" i="30"/>
  <c r="I71" i="30"/>
  <c r="I55" i="30"/>
  <c r="I70" i="30"/>
  <c r="AC70" i="30" s="1"/>
  <c r="I69" i="30"/>
  <c r="I64" i="30"/>
  <c r="I83" i="30"/>
  <c r="I81" i="30"/>
  <c r="H59" i="30"/>
  <c r="H55" i="30"/>
  <c r="H56" i="30"/>
  <c r="H86" i="30"/>
  <c r="H79" i="30"/>
  <c r="H67" i="30"/>
  <c r="H84" i="30"/>
  <c r="H63" i="30"/>
  <c r="H83" i="30"/>
  <c r="H82" i="30"/>
  <c r="H58" i="30"/>
  <c r="H74" i="30"/>
  <c r="H81" i="30"/>
  <c r="H70" i="30"/>
  <c r="AB70" i="30" s="1"/>
  <c r="H76" i="30"/>
  <c r="H66" i="30"/>
  <c r="H71" i="30"/>
  <c r="H78" i="30"/>
  <c r="H73" i="30"/>
  <c r="H61" i="30"/>
  <c r="H80" i="30"/>
  <c r="H72" i="30"/>
  <c r="H68" i="30"/>
  <c r="H87" i="30"/>
  <c r="H60" i="30"/>
  <c r="H75" i="30"/>
  <c r="H64" i="30"/>
  <c r="H77" i="30"/>
  <c r="H85" i="30"/>
  <c r="H62" i="30"/>
  <c r="H69" i="30"/>
  <c r="H57" i="30"/>
  <c r="J87" i="19"/>
  <c r="J58" i="19"/>
  <c r="J72" i="19"/>
  <c r="J80" i="19"/>
  <c r="J62" i="19"/>
  <c r="J57" i="19"/>
  <c r="J73" i="19"/>
  <c r="J78" i="19"/>
  <c r="J55" i="19"/>
  <c r="J70" i="19"/>
  <c r="J76" i="19"/>
  <c r="J66" i="19"/>
  <c r="J86" i="19"/>
  <c r="J74" i="19"/>
  <c r="J59" i="19"/>
  <c r="J61" i="19"/>
  <c r="J65" i="19"/>
  <c r="J69" i="19"/>
  <c r="J56" i="19"/>
  <c r="J64" i="19"/>
  <c r="J83" i="19"/>
  <c r="J77" i="19"/>
  <c r="J81" i="19"/>
  <c r="J82" i="19"/>
  <c r="J71" i="19"/>
  <c r="J84" i="19"/>
  <c r="J60" i="19"/>
  <c r="J67" i="19"/>
  <c r="J68" i="19"/>
  <c r="J75" i="19"/>
  <c r="J63" i="19"/>
  <c r="J79" i="19"/>
  <c r="G12" i="16"/>
  <c r="K12" i="16" s="1"/>
  <c r="K17" i="16"/>
  <c r="F7" i="31" l="1"/>
  <c r="AC78" i="30"/>
  <c r="H5" i="31"/>
  <c r="AA62" i="30"/>
  <c r="F5" i="31"/>
  <c r="AA78" i="30"/>
  <c r="H6" i="31"/>
  <c r="AB62" i="30"/>
  <c r="F6" i="31"/>
  <c r="AB78" i="30"/>
  <c r="H7" i="31"/>
  <c r="AC62" i="30"/>
  <c r="A54" i="26"/>
  <c r="M12" i="16"/>
  <c r="D3" i="31" s="1"/>
  <c r="E54" i="19"/>
  <c r="F13" i="19"/>
  <c r="E56" i="19" l="1"/>
  <c r="E60" i="19"/>
  <c r="E64" i="19"/>
  <c r="E68" i="19"/>
  <c r="E72" i="19"/>
  <c r="E76" i="19"/>
  <c r="E80" i="19"/>
  <c r="E84" i="19"/>
  <c r="E55" i="19"/>
  <c r="E67" i="19"/>
  <c r="E71" i="19"/>
  <c r="E83" i="19"/>
  <c r="E57" i="19"/>
  <c r="E61" i="19"/>
  <c r="E65" i="19"/>
  <c r="E69" i="19"/>
  <c r="E73" i="19"/>
  <c r="E77" i="19"/>
  <c r="E81" i="19"/>
  <c r="E58" i="19"/>
  <c r="E62" i="19"/>
  <c r="E70" i="19"/>
  <c r="E78" i="19"/>
  <c r="E82" i="19"/>
  <c r="E86" i="19"/>
  <c r="E63" i="19"/>
  <c r="E75" i="19"/>
  <c r="E79" i="19"/>
  <c r="E87" i="19"/>
  <c r="A55" i="26"/>
  <c r="E12" i="16"/>
  <c r="A56" i="26" l="1"/>
  <c r="H13" i="31"/>
  <c r="E12" i="29"/>
  <c r="G12" i="29" s="1"/>
  <c r="L12" i="29" s="1"/>
  <c r="B3" i="31"/>
  <c r="F13" i="31"/>
  <c r="E53" i="19"/>
  <c r="E53" i="30"/>
  <c r="E13" i="30"/>
  <c r="E13" i="19"/>
  <c r="M12" i="29" l="1"/>
  <c r="E54" i="30" s="1"/>
  <c r="E70" i="30" s="1"/>
  <c r="E61" i="30"/>
  <c r="V61" i="30" s="1"/>
  <c r="W61" i="30" s="1"/>
  <c r="A57" i="26"/>
  <c r="E82" i="30"/>
  <c r="V82" i="30" s="1"/>
  <c r="W82" i="30" s="1"/>
  <c r="E60" i="30"/>
  <c r="V60" i="30" s="1"/>
  <c r="W60" i="30" s="1"/>
  <c r="E59" i="30"/>
  <c r="V59" i="30" s="1"/>
  <c r="W59" i="30" s="1"/>
  <c r="E58" i="30"/>
  <c r="V58" i="30" s="1"/>
  <c r="W58" i="30" s="1"/>
  <c r="E80" i="30"/>
  <c r="V80" i="30" s="1"/>
  <c r="W80" i="30" s="1"/>
  <c r="E77" i="30"/>
  <c r="V77" i="30" s="1"/>
  <c r="W77" i="30" s="1"/>
  <c r="E79" i="30"/>
  <c r="V79" i="30" s="1"/>
  <c r="W79" i="30" s="1"/>
  <c r="E72" i="30"/>
  <c r="V72" i="30" s="1"/>
  <c r="W72" i="30" s="1"/>
  <c r="E86" i="30"/>
  <c r="V86" i="30" s="1"/>
  <c r="W86" i="30" s="1"/>
  <c r="E62" i="30"/>
  <c r="E87" i="30"/>
  <c r="V87" i="30" s="1"/>
  <c r="W87" i="30" s="1"/>
  <c r="E71" i="30"/>
  <c r="V71" i="30" s="1"/>
  <c r="W71" i="30" s="1"/>
  <c r="E66" i="30"/>
  <c r="V66" i="30" s="1"/>
  <c r="W66" i="30" s="1"/>
  <c r="E84" i="30"/>
  <c r="V84" i="30" s="1"/>
  <c r="W84" i="30" s="1"/>
  <c r="E57" i="30"/>
  <c r="V57" i="30" s="1"/>
  <c r="W57" i="30" s="1"/>
  <c r="E85" i="30"/>
  <c r="V85" i="30" s="1"/>
  <c r="W85" i="30" s="1"/>
  <c r="E69" i="30"/>
  <c r="V69" i="30" s="1"/>
  <c r="W69" i="30" s="1"/>
  <c r="E56" i="30"/>
  <c r="V56" i="30" s="1"/>
  <c r="W56" i="30" s="1"/>
  <c r="E74" i="30"/>
  <c r="V74" i="30" s="1"/>
  <c r="W74" i="30" s="1"/>
  <c r="E78" i="30"/>
  <c r="E55" i="30"/>
  <c r="V55" i="30" s="1"/>
  <c r="W55" i="30" s="1"/>
  <c r="E67" i="30"/>
  <c r="V67" i="30" s="1"/>
  <c r="W67" i="30" s="1"/>
  <c r="E81" i="30"/>
  <c r="V81" i="30" s="1"/>
  <c r="W81" i="30" s="1"/>
  <c r="E63" i="30"/>
  <c r="V63" i="30" s="1"/>
  <c r="W63" i="30" s="1"/>
  <c r="M27" i="12"/>
  <c r="M34" i="12"/>
  <c r="M20" i="12"/>
  <c r="E76" i="30" l="1"/>
  <c r="V76" i="30" s="1"/>
  <c r="W76" i="30" s="1"/>
  <c r="E65" i="30"/>
  <c r="V65" i="30" s="1"/>
  <c r="W65" i="30" s="1"/>
  <c r="E68" i="30"/>
  <c r="V68" i="30" s="1"/>
  <c r="W68" i="30" s="1"/>
  <c r="E64" i="30"/>
  <c r="V64" i="30" s="1"/>
  <c r="W64" i="30" s="1"/>
  <c r="E83" i="30"/>
  <c r="V83" i="30" s="1"/>
  <c r="W83" i="30" s="1"/>
  <c r="E75" i="30"/>
  <c r="V75" i="30" s="1"/>
  <c r="W75" i="30" s="1"/>
  <c r="E73" i="30"/>
  <c r="V73" i="30" s="1"/>
  <c r="W73" i="30" s="1"/>
  <c r="F3" i="31"/>
  <c r="V78" i="30"/>
  <c r="W78" i="30" s="1"/>
  <c r="Y78" i="30"/>
  <c r="AD78" i="30" s="1"/>
  <c r="X78" i="30"/>
  <c r="H3" i="31"/>
  <c r="Y62" i="30"/>
  <c r="AD62" i="30" s="1"/>
  <c r="X62" i="30"/>
  <c r="V62" i="30"/>
  <c r="W62" i="30" s="1"/>
  <c r="V70" i="30"/>
  <c r="W70" i="30" s="1"/>
  <c r="Y70" i="30"/>
  <c r="AD70" i="30" s="1"/>
  <c r="X70" i="30"/>
  <c r="A58" i="26"/>
  <c r="G14" i="16"/>
  <c r="G13" i="16"/>
  <c r="G15" i="16"/>
  <c r="M41" i="12"/>
  <c r="A59" i="26" l="1"/>
  <c r="H9" i="31"/>
  <c r="J3" i="31"/>
  <c r="F9" i="31"/>
  <c r="J2" i="31"/>
  <c r="K14" i="16"/>
  <c r="K13" i="16"/>
  <c r="G16" i="16"/>
  <c r="K15" i="16"/>
  <c r="A60" i="26" l="1"/>
  <c r="M13" i="16"/>
  <c r="D4" i="31" s="1"/>
  <c r="F54" i="19"/>
  <c r="H54" i="19"/>
  <c r="M15" i="16"/>
  <c r="D6" i="31" s="1"/>
  <c r="G54" i="19"/>
  <c r="M14" i="16"/>
  <c r="D5" i="31" s="1"/>
  <c r="K16" i="16"/>
  <c r="H57" i="19" l="1"/>
  <c r="H61" i="19"/>
  <c r="H65" i="19"/>
  <c r="H69" i="19"/>
  <c r="H73" i="19"/>
  <c r="H77" i="19"/>
  <c r="H81" i="19"/>
  <c r="H83" i="19"/>
  <c r="H55" i="19"/>
  <c r="H60" i="19"/>
  <c r="H68" i="19"/>
  <c r="H72" i="19"/>
  <c r="H84" i="19"/>
  <c r="H58" i="19"/>
  <c r="H62" i="19"/>
  <c r="H16" i="31" s="1"/>
  <c r="H70" i="19"/>
  <c r="H78" i="19"/>
  <c r="H82" i="19"/>
  <c r="H86" i="19"/>
  <c r="H63" i="19"/>
  <c r="H67" i="19"/>
  <c r="H71" i="19"/>
  <c r="H75" i="19"/>
  <c r="H79" i="19"/>
  <c r="H87" i="19"/>
  <c r="H56" i="19"/>
  <c r="H64" i="19"/>
  <c r="H76" i="19"/>
  <c r="H80" i="19"/>
  <c r="F63" i="19"/>
  <c r="F67" i="19"/>
  <c r="F71" i="19"/>
  <c r="F75" i="19"/>
  <c r="F79" i="19"/>
  <c r="F87" i="19"/>
  <c r="F55" i="19"/>
  <c r="F62" i="19"/>
  <c r="F70" i="19"/>
  <c r="F78" i="19"/>
  <c r="F86" i="19"/>
  <c r="F56" i="19"/>
  <c r="F60" i="19"/>
  <c r="F64" i="19"/>
  <c r="F68" i="19"/>
  <c r="F72" i="19"/>
  <c r="F76" i="19"/>
  <c r="F80" i="19"/>
  <c r="F84" i="19"/>
  <c r="F57" i="19"/>
  <c r="F61" i="19"/>
  <c r="F65" i="19"/>
  <c r="F69" i="19"/>
  <c r="F73" i="19"/>
  <c r="F77" i="19"/>
  <c r="F81" i="19"/>
  <c r="F58" i="19"/>
  <c r="F82" i="19"/>
  <c r="G58" i="19"/>
  <c r="G62" i="19"/>
  <c r="H15" i="31" s="1"/>
  <c r="G70" i="19"/>
  <c r="G74" i="19"/>
  <c r="G78" i="19"/>
  <c r="F15" i="31" s="1"/>
  <c r="G82" i="19"/>
  <c r="G86" i="19"/>
  <c r="G57" i="19"/>
  <c r="G65" i="19"/>
  <c r="G77" i="19"/>
  <c r="G81" i="19"/>
  <c r="G55" i="19"/>
  <c r="G63" i="19"/>
  <c r="G67" i="19"/>
  <c r="G71" i="19"/>
  <c r="G75" i="19"/>
  <c r="G79" i="19"/>
  <c r="G87" i="19"/>
  <c r="G56" i="19"/>
  <c r="G60" i="19"/>
  <c r="G64" i="19"/>
  <c r="G68" i="19"/>
  <c r="G72" i="19"/>
  <c r="G76" i="19"/>
  <c r="G80" i="19"/>
  <c r="G84" i="19"/>
  <c r="G61" i="19"/>
  <c r="G69" i="19"/>
  <c r="G73" i="19"/>
  <c r="A61" i="26"/>
  <c r="I54" i="19"/>
  <c r="M16" i="16"/>
  <c r="D7" i="31" s="1"/>
  <c r="D9" i="31" s="1"/>
  <c r="F16" i="31"/>
  <c r="I56" i="19" l="1"/>
  <c r="I60" i="19"/>
  <c r="I64" i="19"/>
  <c r="I68" i="19"/>
  <c r="I72" i="19"/>
  <c r="I76" i="19"/>
  <c r="I80" i="19"/>
  <c r="I84" i="19"/>
  <c r="I86" i="19"/>
  <c r="I63" i="19"/>
  <c r="I75" i="19"/>
  <c r="I79" i="19"/>
  <c r="I57" i="19"/>
  <c r="I61" i="19"/>
  <c r="I65" i="19"/>
  <c r="I69" i="19"/>
  <c r="I73" i="19"/>
  <c r="I77" i="19"/>
  <c r="I81" i="19"/>
  <c r="I85" i="19"/>
  <c r="I55" i="19"/>
  <c r="I58" i="19"/>
  <c r="I62" i="19"/>
  <c r="H17" i="31" s="1"/>
  <c r="I70" i="19"/>
  <c r="I74" i="19"/>
  <c r="I78" i="19"/>
  <c r="F17" i="31" s="1"/>
  <c r="I82" i="19"/>
  <c r="I67" i="19"/>
  <c r="I71" i="19"/>
  <c r="I83" i="19"/>
  <c r="I87" i="19"/>
  <c r="F14" i="31"/>
  <c r="A62" i="26"/>
  <c r="H14" i="31"/>
  <c r="Y78" i="19" l="1"/>
  <c r="Y62" i="19"/>
  <c r="A63" i="26"/>
  <c r="W62" i="19"/>
  <c r="W78" i="19"/>
  <c r="H19" i="31"/>
  <c r="F19" i="31"/>
  <c r="A64" i="26" l="1"/>
  <c r="X62" i="19"/>
  <c r="Z62" i="19"/>
  <c r="X78" i="19"/>
  <c r="Z78" i="19"/>
  <c r="A65" i="26" l="1"/>
  <c r="A66" i="26" l="1"/>
  <c r="A67" i="26" l="1"/>
  <c r="A68" i="26" l="1"/>
  <c r="A69" i="26" l="1"/>
  <c r="A74" i="26" l="1"/>
  <c r="A75" i="26" l="1"/>
  <c r="A76" i="26" l="1"/>
  <c r="A77" i="26" l="1"/>
  <c r="A78" i="26" l="1"/>
  <c r="A79" i="26" l="1"/>
  <c r="A80" i="26" l="1"/>
  <c r="A81" i="26" l="1"/>
  <c r="A82" i="26" l="1"/>
  <c r="A83" i="26" l="1"/>
  <c r="A84" i="26" l="1"/>
  <c r="A85" i="26" l="1"/>
  <c r="A86" i="26" l="1"/>
  <c r="A87" i="26" l="1"/>
  <c r="A88" i="26" l="1"/>
  <c r="A89" i="26" l="1"/>
  <c r="A90" i="26" l="1"/>
  <c r="A91" i="26" l="1"/>
  <c r="A92" i="26" l="1"/>
  <c r="A93" i="26" l="1"/>
  <c r="A94" i="26" l="1"/>
  <c r="A95" i="26" l="1"/>
  <c r="A96" i="26" l="1"/>
  <c r="A97" i="26" l="1"/>
  <c r="A102" i="26" l="1"/>
  <c r="A103" i="26" l="1"/>
  <c r="A104" i="26" l="1"/>
  <c r="A105" i="26" l="1"/>
  <c r="A106" i="26" l="1"/>
  <c r="A107" i="26" l="1"/>
  <c r="A108" i="26" l="1"/>
  <c r="A109" i="26" l="1"/>
  <c r="A110" i="26" l="1"/>
  <c r="A111" i="26" l="1"/>
  <c r="A112" i="26" l="1"/>
  <c r="A113" i="26" l="1"/>
  <c r="A114" i="26" l="1"/>
  <c r="A115" i="26" l="1"/>
  <c r="A116" i="26" l="1"/>
  <c r="A117" i="26" l="1"/>
  <c r="A118" i="26" l="1"/>
  <c r="A119" i="26" l="1"/>
  <c r="A120" i="26" l="1"/>
  <c r="A121" i="26" l="1"/>
  <c r="A122" i="26" l="1"/>
  <c r="A123" i="26" l="1"/>
  <c r="A124" i="26" l="1"/>
  <c r="A125" i="26" l="1"/>
  <c r="A130" i="26" l="1"/>
  <c r="A131" i="26" l="1"/>
  <c r="A132" i="26" l="1"/>
  <c r="A133" i="26" l="1"/>
  <c r="A134" i="26" l="1"/>
  <c r="A135" i="26" l="1"/>
  <c r="A136" i="26" l="1"/>
  <c r="A137" i="26" l="1"/>
  <c r="A138" i="26" l="1"/>
  <c r="A139" i="26" l="1"/>
  <c r="A140" i="26" l="1"/>
  <c r="A141" i="26" l="1"/>
  <c r="A142" i="26" l="1"/>
  <c r="A143" i="26" l="1"/>
  <c r="A144" i="26" l="1"/>
  <c r="A145" i="26" l="1"/>
  <c r="A146" i="26" l="1"/>
  <c r="A147" i="26" l="1"/>
  <c r="A148" i="26" l="1"/>
  <c r="A149" i="26" l="1"/>
  <c r="A150" i="26" l="1"/>
  <c r="A151" i="26" l="1"/>
  <c r="A152" i="26" l="1"/>
  <c r="A153" i="26" l="1"/>
</calcChain>
</file>

<file path=xl/sharedStrings.xml><?xml version="1.0" encoding="utf-8"?>
<sst xmlns="http://schemas.openxmlformats.org/spreadsheetml/2006/main" count="4300" uniqueCount="391">
  <si>
    <t>T (°C) superior</t>
  </si>
  <si>
    <t xml:space="preserve">T (°C) inferior </t>
  </si>
  <si>
    <t>Parámetro</t>
  </si>
  <si>
    <t>PM-10</t>
  </si>
  <si>
    <t>FINAL:</t>
  </si>
  <si>
    <t>PERIODO :</t>
  </si>
  <si>
    <t>horas</t>
  </si>
  <si>
    <t>min</t>
  </si>
  <si>
    <t>MARCA:</t>
  </si>
  <si>
    <t>MODELO:</t>
  </si>
  <si>
    <t>SERIE:</t>
  </si>
  <si>
    <t>Temperatura (°C):</t>
  </si>
  <si>
    <t>Datos horarios registrados:</t>
  </si>
  <si>
    <t>OBSERVACIONES:</t>
  </si>
  <si>
    <t>THERMO SCIENTIFIC</t>
  </si>
  <si>
    <t>DATOS DE LOS EQUIPOS</t>
  </si>
  <si>
    <t>Venturi PM-10</t>
  </si>
  <si>
    <t>Barómetro</t>
  </si>
  <si>
    <t>CÁLCULOS</t>
  </si>
  <si>
    <r>
      <t>T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>(°C)</t>
    </r>
  </si>
  <si>
    <r>
      <t>P</t>
    </r>
    <r>
      <rPr>
        <b/>
        <vertAlign val="subscript"/>
        <sz val="8"/>
        <rFont val="Arial"/>
        <family val="2"/>
      </rPr>
      <t>o</t>
    </r>
    <r>
      <rPr>
        <b/>
        <sz val="8"/>
        <rFont val="Arial"/>
        <family val="2"/>
      </rPr>
      <t>/P</t>
    </r>
    <r>
      <rPr>
        <b/>
        <vertAlign val="subscript"/>
        <sz val="8"/>
        <rFont val="Arial"/>
        <family val="2"/>
      </rPr>
      <t>a</t>
    </r>
  </si>
  <si>
    <t>Presión inicial:</t>
  </si>
  <si>
    <t>Presión final:</t>
  </si>
  <si>
    <r>
      <t>Δh 
(pulg 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O)</t>
    </r>
  </si>
  <si>
    <t xml:space="preserve">N° </t>
  </si>
  <si>
    <t>Fecha Inicio:</t>
  </si>
  <si>
    <t>Fecha Final:</t>
  </si>
  <si>
    <t>Fecha Inicio</t>
  </si>
  <si>
    <t>Fecha Final</t>
  </si>
  <si>
    <t>Periodo (minutos)</t>
  </si>
  <si>
    <r>
      <t>Concentración de partículas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</si>
  <si>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N° Filtro</t>
  </si>
  <si>
    <t>DESCRIPCIÓN:</t>
  </si>
  <si>
    <t>EQUIPO:</t>
  </si>
  <si>
    <r>
      <t>Flujo prom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/min)</t>
    </r>
  </si>
  <si>
    <t>De acuerdo a Compendium EPA Method IO-2.1 SAMPLING OF AMBIENT AIR FOR TOTAL SUSPENDED PARTICULATE MATTER (SPM) AND PM10 USING HIGH VOLUME (HV) SAMPLER</t>
  </si>
  <si>
    <t>Dónde:</t>
  </si>
  <si>
    <t>Tstd:</t>
  </si>
  <si>
    <t>Velocidad del flujo del volumen real</t>
  </si>
  <si>
    <t>Qstd (m³/min std):</t>
  </si>
  <si>
    <t>Velocidad del flujo del volumen estándar</t>
  </si>
  <si>
    <t>Presión barométrica estándar según EPA (760 mm Hg)</t>
  </si>
  <si>
    <t>Pstd (mm Hg):</t>
  </si>
  <si>
    <t xml:space="preserve">Presión barométrica ambiental </t>
  </si>
  <si>
    <t>Pa (mm Hg):</t>
  </si>
  <si>
    <t>Ta (°K):</t>
  </si>
  <si>
    <t xml:space="preserve">Temperatura ambiental </t>
  </si>
  <si>
    <t>Temperatura estándar según EPA (298 °K)</t>
  </si>
  <si>
    <r>
      <t>Qa (m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/min):</t>
    </r>
  </si>
  <si>
    <t>1.- Calcular el flujo promedio del periodo de muestreo corregido a las condiciones estándar</t>
  </si>
  <si>
    <t>2.- Calcular el volumen total de aire muestreado</t>
  </si>
  <si>
    <r>
      <t>Vstd (m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std):</t>
    </r>
  </si>
  <si>
    <t>Volumen total de aire muestreado en condiciones estándar</t>
  </si>
  <si>
    <t>t (min):</t>
  </si>
  <si>
    <t>Tiempo de muestreo</t>
  </si>
  <si>
    <t>3.- Calcular la concentración de material particulado</t>
  </si>
  <si>
    <t>Concentración de PM-10</t>
  </si>
  <si>
    <t>PM10 (µg/m3 std):</t>
  </si>
  <si>
    <t>Wf, Wi (g):</t>
  </si>
  <si>
    <t>Pesos final e inicial de partículas de PM-10 colectadas en el filtro</t>
  </si>
  <si>
    <t>10E6:</t>
  </si>
  <si>
    <t>Conversión de g a µg</t>
  </si>
  <si>
    <t>pulg H2O</t>
  </si>
  <si>
    <r>
      <t>P</t>
    </r>
    <r>
      <rPr>
        <b/>
        <vertAlign val="subscript"/>
        <sz val="8"/>
        <rFont val="Arial"/>
        <family val="2"/>
      </rPr>
      <t xml:space="preserve">f 
</t>
    </r>
    <r>
      <rPr>
        <b/>
        <sz val="8"/>
        <rFont val="Arial"/>
        <family val="2"/>
      </rPr>
      <t>(mm Hg)</t>
    </r>
  </si>
  <si>
    <r>
      <t>P</t>
    </r>
    <r>
      <rPr>
        <b/>
        <vertAlign val="subscript"/>
        <sz val="8"/>
        <rFont val="Arial"/>
        <family val="2"/>
      </rPr>
      <t xml:space="preserve">a 
</t>
    </r>
    <r>
      <rPr>
        <b/>
        <sz val="8"/>
        <rFont val="Arial"/>
        <family val="2"/>
      </rPr>
      <t>(mm Hg)</t>
    </r>
  </si>
  <si>
    <t>Presión (mm Hg):</t>
  </si>
  <si>
    <t>INICIO:</t>
  </si>
  <si>
    <t>HI VOL</t>
  </si>
  <si>
    <t>Hg</t>
  </si>
  <si>
    <t>Mercurio</t>
  </si>
  <si>
    <t>Zn</t>
  </si>
  <si>
    <t>Zinc</t>
  </si>
  <si>
    <t>V</t>
  </si>
  <si>
    <t>Vanadio</t>
  </si>
  <si>
    <t>Tl</t>
  </si>
  <si>
    <t>Talio</t>
  </si>
  <si>
    <t>Se</t>
  </si>
  <si>
    <t>Selenio</t>
  </si>
  <si>
    <t>Sb</t>
  </si>
  <si>
    <t>Antimonio</t>
  </si>
  <si>
    <t>Pb</t>
  </si>
  <si>
    <t>Plomo</t>
  </si>
  <si>
    <t>Ni</t>
  </si>
  <si>
    <t>Mo</t>
  </si>
  <si>
    <t>Molibdeno</t>
  </si>
  <si>
    <t>Mn</t>
  </si>
  <si>
    <t>Manganeso</t>
  </si>
  <si>
    <t>Cu</t>
  </si>
  <si>
    <t>Cobre</t>
  </si>
  <si>
    <t>Cr</t>
  </si>
  <si>
    <t>Cromo</t>
  </si>
  <si>
    <t>Co</t>
  </si>
  <si>
    <t>Cobalto</t>
  </si>
  <si>
    <t>Cd</t>
  </si>
  <si>
    <t>Cadmio</t>
  </si>
  <si>
    <t>Be</t>
  </si>
  <si>
    <t>Berilio</t>
  </si>
  <si>
    <t>Ba</t>
  </si>
  <si>
    <t>Bario</t>
  </si>
  <si>
    <t>As</t>
  </si>
  <si>
    <t>Al</t>
  </si>
  <si>
    <t>Aluminio</t>
  </si>
  <si>
    <t>Ag</t>
  </si>
  <si>
    <t>Plata</t>
  </si>
  <si>
    <t>Unidad</t>
  </si>
  <si>
    <t>RESULTADOS DE LABORATORIO</t>
  </si>
  <si>
    <t>Bismuto</t>
  </si>
  <si>
    <t>Boro</t>
  </si>
  <si>
    <t>Calcio</t>
  </si>
  <si>
    <t>Estaño</t>
  </si>
  <si>
    <t>Estroncio</t>
  </si>
  <si>
    <t>Hierro</t>
  </si>
  <si>
    <t>Litio</t>
  </si>
  <si>
    <t>Magnesio</t>
  </si>
  <si>
    <t>Potasio</t>
  </si>
  <si>
    <t>Silicio</t>
  </si>
  <si>
    <t>Sodio</t>
  </si>
  <si>
    <t>Titanio</t>
  </si>
  <si>
    <t>Bi</t>
  </si>
  <si>
    <t>B</t>
  </si>
  <si>
    <t>P</t>
  </si>
  <si>
    <t>Ca</t>
  </si>
  <si>
    <t>Sn</t>
  </si>
  <si>
    <t>Sr</t>
  </si>
  <si>
    <t>Fe</t>
  </si>
  <si>
    <t>Li</t>
  </si>
  <si>
    <t>Mg</t>
  </si>
  <si>
    <t>K</t>
  </si>
  <si>
    <t>Si</t>
  </si>
  <si>
    <t>Na</t>
  </si>
  <si>
    <t>Ti</t>
  </si>
  <si>
    <t>-</t>
  </si>
  <si>
    <t>µg/mtra</t>
  </si>
  <si>
    <t>N.D.:</t>
  </si>
  <si>
    <t>No detectable</t>
  </si>
  <si>
    <r>
      <t>µg/m</t>
    </r>
    <r>
      <rPr>
        <vertAlign val="superscript"/>
        <sz val="9"/>
        <color theme="1"/>
        <rFont val="Arial"/>
        <family val="2"/>
      </rPr>
      <t>3</t>
    </r>
  </si>
  <si>
    <t>MEDICIONES PROMEDIO (DATOS DÍARIOS)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</si>
  <si>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</si>
  <si>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</si>
  <si>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</si>
  <si>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</si>
  <si>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</si>
  <si>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</si>
  <si>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</si>
  <si>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</si>
  <si>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Debajo del límite de detección</t>
  </si>
  <si>
    <t>PUNTO DE MONITOREO:</t>
  </si>
  <si>
    <t>Arsénico</t>
  </si>
  <si>
    <t>Fósforo</t>
  </si>
  <si>
    <r>
      <t>PM</t>
    </r>
    <r>
      <rPr>
        <vertAlign val="subscript"/>
        <sz val="8"/>
        <rFont val="Arial"/>
        <family val="2"/>
      </rPr>
      <t>2,5</t>
    </r>
  </si>
  <si>
    <t>Níquel</t>
  </si>
  <si>
    <t>Fecha</t>
  </si>
  <si>
    <t>Hora</t>
  </si>
  <si>
    <t>Humedad relativa (%)</t>
  </si>
  <si>
    <t>Velocidad de Viento (m/s)</t>
  </si>
  <si>
    <t>DÍA 9</t>
  </si>
  <si>
    <t>DÍA 10</t>
  </si>
  <si>
    <t>DÍA 11</t>
  </si>
  <si>
    <t>DÍA 12</t>
  </si>
  <si>
    <t>DÍA 13</t>
  </si>
  <si>
    <t>DÍA 14</t>
  </si>
  <si>
    <t>DÍA 15</t>
  </si>
  <si>
    <r>
      <t>PM</t>
    </r>
    <r>
      <rPr>
        <vertAlign val="subscript"/>
        <sz val="8"/>
        <rFont val="Arial"/>
        <family val="2"/>
      </rPr>
      <t>10</t>
    </r>
  </si>
  <si>
    <t>DIA 1</t>
  </si>
  <si>
    <t>DIA 2</t>
  </si>
  <si>
    <t>Promedio DIA 2</t>
  </si>
  <si>
    <t>Promedio DIA 3</t>
  </si>
  <si>
    <t>DIA 3</t>
  </si>
  <si>
    <t>DIA 4</t>
  </si>
  <si>
    <t>Promedio DIA 4</t>
  </si>
  <si>
    <t>DIA 5</t>
  </si>
  <si>
    <t>Promedio DIA 5</t>
  </si>
  <si>
    <t>Promedio DIA 1</t>
  </si>
  <si>
    <t>"-" : No aplica.</t>
  </si>
  <si>
    <t xml:space="preserve">
</t>
  </si>
  <si>
    <t>CANTIDAD DE DÍAS</t>
  </si>
  <si>
    <t>DÍAS DE MONITOREO:</t>
  </si>
  <si>
    <t>PRESIÓN ATMOSFÉRICA</t>
  </si>
  <si>
    <t>Tiempo o periodo de muestreo en minutos (t)</t>
  </si>
  <si>
    <t>Flujo de muestreo, en m3/min (Qa)</t>
  </si>
  <si>
    <t>Tabla A.2.2. Promedios diarios de temperatura y presión para el cálculo de concentración</t>
  </si>
  <si>
    <t>Presión atmosférica
(mmHg)</t>
  </si>
  <si>
    <t>Temperatura ambiental
(°C)</t>
  </si>
  <si>
    <r>
      <t>ΔPeso (</t>
    </r>
    <r>
      <rPr>
        <b/>
        <sz val="8"/>
        <rFont val="Calibri"/>
        <family val="2"/>
      </rPr>
      <t>µ</t>
    </r>
    <r>
      <rPr>
        <b/>
        <sz val="8"/>
        <rFont val="Arial"/>
        <family val="2"/>
      </rPr>
      <t>g) **</t>
    </r>
  </si>
  <si>
    <r>
      <t>Volumen de  muestreo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)*</t>
    </r>
  </si>
  <si>
    <t>Flujo de muestreo, en L/min (Q)*</t>
  </si>
  <si>
    <r>
      <t>Volumen de muestreo en 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(Va)*</t>
    </r>
  </si>
  <si>
    <r>
      <t>Volumen de muestreo, en m</t>
    </r>
    <r>
      <rPr>
        <b/>
        <vertAlign val="superscript"/>
        <sz val="9"/>
        <color theme="1"/>
        <rFont val="Arial"/>
        <family val="2"/>
      </rPr>
      <t xml:space="preserve">3 </t>
    </r>
    <r>
      <rPr>
        <b/>
        <sz val="9"/>
        <color theme="1"/>
        <rFont val="Arial"/>
        <family val="2"/>
      </rPr>
      <t>(Va)</t>
    </r>
  </si>
  <si>
    <t>TÍTULO DEL ESTUDIO:</t>
  </si>
  <si>
    <t>CÓDIGO DE ACCIÓN:</t>
  </si>
  <si>
    <r>
      <t>Metal medido en PM</t>
    </r>
    <r>
      <rPr>
        <b/>
        <vertAlign val="subscript"/>
        <sz val="9"/>
        <color theme="1"/>
        <rFont val="Arial"/>
        <family val="2"/>
      </rPr>
      <t>10</t>
    </r>
  </si>
  <si>
    <t>ESTACIÓN METEOROLÓGICA</t>
  </si>
  <si>
    <t>DAVIS</t>
  </si>
  <si>
    <t>VANTAGE PRO 2</t>
  </si>
  <si>
    <t>Uranio</t>
  </si>
  <si>
    <t>U</t>
  </si>
  <si>
    <t>CONCENTRACIÓN DE METALES</t>
  </si>
  <si>
    <t>Temperatura ambiental (°C)</t>
  </si>
  <si>
    <t>Po/Pa</t>
  </si>
  <si>
    <r>
      <t>Flujo de muestreo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/min)</t>
    </r>
  </si>
  <si>
    <r>
      <t>Volumen muestreado real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</si>
  <si>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Presión ambiental
(mm Hg)</t>
  </si>
  <si>
    <r>
      <t>Metales en
PM</t>
    </r>
    <r>
      <rPr>
        <vertAlign val="subscript"/>
        <sz val="8"/>
        <rFont val="Arial"/>
        <family val="2"/>
      </rPr>
      <t>10</t>
    </r>
  </si>
  <si>
    <t>CA-VMP-6</t>
  </si>
  <si>
    <t>BB180411015</t>
  </si>
  <si>
    <t>P9328X</t>
  </si>
  <si>
    <r>
      <t>(*) El flujo y volumen de muestreo para material particulado PM</t>
    </r>
    <r>
      <rPr>
        <vertAlign val="subscript"/>
        <sz val="8"/>
        <rFont val="Arial"/>
        <family val="2"/>
      </rPr>
      <t>2,5</t>
    </r>
    <r>
      <rPr>
        <sz val="8"/>
        <rFont val="Arial"/>
        <family val="2"/>
      </rPr>
      <t xml:space="preserve"> son registrados por el equipo muestreador de bajo volumen.
"-" : No aplica.</t>
    </r>
  </si>
  <si>
    <t>Mínimo</t>
  </si>
  <si>
    <t>Máximo</t>
  </si>
  <si>
    <t>Promedio</t>
  </si>
  <si>
    <t>Desv Est</t>
  </si>
  <si>
    <t>n</t>
  </si>
  <si>
    <t>SE</t>
  </si>
  <si>
    <t>&lt; 0,010</t>
  </si>
  <si>
    <t>&lt; 2,082</t>
  </si>
  <si>
    <t>Promedio:</t>
  </si>
  <si>
    <t>Tabla A.2.1 Promedio de datos meteorológicos</t>
  </si>
  <si>
    <t>DATOS DEL EQUIPO</t>
  </si>
  <si>
    <t>Fecha y hora</t>
  </si>
  <si>
    <t>Tabla A.2.3. Flujo de muestreo promedio para muestreadores de alto volumen</t>
  </si>
  <si>
    <r>
      <t>Tabla A.2.4. Concentración de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y el volumen muestreado de metales - alto volumen</t>
    </r>
  </si>
  <si>
    <r>
      <t>Tabla A.2.5. Concentraciones de metales en PM</t>
    </r>
    <r>
      <rPr>
        <b/>
        <vertAlign val="subscript"/>
        <sz val="12"/>
        <color theme="0"/>
        <rFont val="Arial"/>
        <family val="2"/>
      </rPr>
      <t xml:space="preserve">10 </t>
    </r>
    <r>
      <rPr>
        <b/>
        <sz val="12"/>
        <color theme="0"/>
        <rFont val="Arial"/>
        <family val="2"/>
      </rPr>
      <t>a temperatura ambiente</t>
    </r>
  </si>
  <si>
    <r>
      <t>Tabla A.2.7. Volumen muestreado para metales en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a temperatura de 10°C</t>
    </r>
  </si>
  <si>
    <r>
      <t>Tabla A.2.6. Concentración de PM</t>
    </r>
    <r>
      <rPr>
        <b/>
        <vertAlign val="subscript"/>
        <sz val="12"/>
        <color theme="0"/>
        <rFont val="Arial"/>
        <family val="2"/>
      </rPr>
      <t>2,5</t>
    </r>
    <r>
      <rPr>
        <b/>
        <sz val="12"/>
        <color theme="0"/>
        <rFont val="Arial"/>
        <family val="2"/>
      </rPr>
      <t xml:space="preserve"> - bajo volumen</t>
    </r>
  </si>
  <si>
    <r>
      <t>Tabla A.2.8. Concentraciones de metales en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a temperatura de 10°C</t>
    </r>
  </si>
  <si>
    <r>
      <t>(1) El cálculo de volumen muestrado para metales en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, se realizó en base a las condiciones de temperatura 10°C (283,15 °K) y presión estándar (760 mmHg ó 1013,25 mBar), establecidas en la Norma referencial ONTARIO’S AMBIENT AIR QUALITY CRITERIA.
"-" : No aplica.</t>
    </r>
  </si>
  <si>
    <r>
      <t>(1) La concentración de metales en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, se realizó en base a las condiciones de temperatura T= 10°C (283.15 °K) y presión estándar (760 mmHg ó 1013,25 mBar). 
N.D. : No detectable.</t>
    </r>
  </si>
  <si>
    <t>T</t>
  </si>
  <si>
    <t>HR</t>
  </si>
  <si>
    <t>WS</t>
  </si>
  <si>
    <r>
      <rPr>
        <b/>
        <sz val="10"/>
        <color theme="1"/>
        <rFont val="Lucida Sans"/>
        <family val="2"/>
      </rPr>
      <t>∆</t>
    </r>
    <r>
      <rPr>
        <b/>
        <sz val="10"/>
        <color theme="1"/>
        <rFont val="Arial"/>
        <family val="2"/>
      </rPr>
      <t xml:space="preserve"> Flujo:</t>
    </r>
  </si>
  <si>
    <r>
      <t>ECA</t>
    </r>
    <r>
      <rPr>
        <b/>
        <vertAlign val="subscript"/>
        <sz val="9"/>
        <color theme="1"/>
        <rFont val="Arial"/>
        <family val="2"/>
      </rPr>
      <t xml:space="preserve"> Mensual</t>
    </r>
    <r>
      <rPr>
        <b/>
        <sz val="9"/>
        <color theme="1"/>
        <rFont val="Arial"/>
        <family val="2"/>
      </rPr>
      <t>:</t>
    </r>
  </si>
  <si>
    <t>Estado:</t>
  </si>
  <si>
    <t>Cantidad:</t>
  </si>
  <si>
    <r>
      <t>(*) En el caso del material particulado y las sustancias que deben analizarse en la fase de partículas (metales, iones, carbonáceas</t>
    </r>
    <r>
      <rPr>
        <sz val="8"/>
        <color theme="1"/>
        <rFont val="Arial"/>
        <family val="2"/>
      </rPr>
      <t>, otros</t>
    </r>
    <r>
      <rPr>
        <sz val="8"/>
        <rFont val="Arial"/>
        <family val="2"/>
      </rPr>
      <t xml:space="preserve">), el </t>
    </r>
    <r>
      <rPr>
        <b/>
        <sz val="8"/>
        <rFont val="Arial"/>
        <family val="2"/>
      </rPr>
      <t>volumen de muestreo</t>
    </r>
    <r>
      <rPr>
        <sz val="8"/>
        <rFont val="Arial"/>
        <family val="2"/>
      </rPr>
      <t xml:space="preserve"> se debe expresar en las condiciones ambientales (volumen actual) en términos de temperatura ambiental y presión atmosférica promedio, medidas durante el período de muestreo. (Sección L.1.3 Cálculo de concentraciones señalada en el Protocolo de Monitoreo de la Calidad del aire del MINAM - D.S. N° 010-2019-MINAM).
(**) Fuente: Informe de Ensayo N.° 13036/2020, 13042/2020 y 14275/2020 del laboratorio ALS LS Perú S.A.C.
"-" : No aplica.</t>
    </r>
  </si>
  <si>
    <r>
      <t>Volumen muestreado a 10°C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</si>
  <si>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ESTACIÓN DE MONITOREO:</t>
  </si>
  <si>
    <t>Maximo:</t>
  </si>
  <si>
    <r>
      <t>Flujo de muestreo, en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 (Qa)</t>
    </r>
  </si>
  <si>
    <r>
      <t>PM</t>
    </r>
    <r>
      <rPr>
        <b/>
        <vertAlign val="subscript"/>
        <sz val="9"/>
        <rFont val="Arial"/>
        <family val="2"/>
      </rPr>
      <t>10</t>
    </r>
    <r>
      <rPr>
        <b/>
        <sz val="9"/>
        <rFont val="Arial"/>
        <family val="2"/>
      </rPr>
      <t xml:space="preserve">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</si>
  <si>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Pb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(24 horas)</t>
    </r>
  </si>
  <si>
    <r>
      <t>Cd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(24 horas)</t>
    </r>
  </si>
  <si>
    <t>a 10°C</t>
  </si>
  <si>
    <r>
      <t>PM</t>
    </r>
    <r>
      <rPr>
        <b/>
        <vertAlign val="subscript"/>
        <sz val="9"/>
        <rFont val="Arial"/>
        <family val="2"/>
      </rPr>
      <t>2,5</t>
    </r>
    <r>
      <rPr>
        <b/>
        <sz val="9"/>
        <rFont val="Arial"/>
        <family val="2"/>
      </rPr>
      <t xml:space="preserve">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</si>
  <si>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Pb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(mensual)</t>
    </r>
  </si>
  <si>
    <r>
      <t>Cd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(mensual)</t>
    </r>
  </si>
  <si>
    <t>a T de muestreo</t>
  </si>
  <si>
    <t>Promedios:</t>
  </si>
  <si>
    <r>
      <t>AAQC</t>
    </r>
    <r>
      <rPr>
        <b/>
        <vertAlign val="subscript"/>
        <sz val="9"/>
        <color theme="1"/>
        <rFont val="Arial"/>
        <family val="2"/>
      </rPr>
      <t xml:space="preserve"> 24 horas</t>
    </r>
    <r>
      <rPr>
        <b/>
        <sz val="9"/>
        <color theme="1"/>
        <rFont val="Arial"/>
        <family val="2"/>
      </rPr>
      <t>:</t>
    </r>
  </si>
  <si>
    <t>---</t>
  </si>
  <si>
    <t>EVALUACIÓN DE SEGUIMIENTO DE LA CALIDAD DEL AIRE EN EL ÁMBITO DE LA ZONA INDUSTRIAL DE VENTANILLA - MI PERÚ, UBICADO EN LOS DISTRITOS DE VENTANILLA Y MI PERÚ, PROVINCIA CONSTITUCIONAL DEL CALLAO, DURANTE JULIO DE 2020</t>
  </si>
  <si>
    <t>0001-7-2020-411</t>
  </si>
  <si>
    <t>&lt; 0,021</t>
  </si>
  <si>
    <t>&lt; 0,008</t>
  </si>
  <si>
    <t>&lt; 0,0071</t>
  </si>
  <si>
    <t>Fuente: Informe de Ensayo N.° 35995/2020 del laboratorio ALS LS Perú S.A.C.</t>
  </si>
  <si>
    <r>
      <t xml:space="preserve">&lt;: </t>
    </r>
    <r>
      <rPr>
        <sz val="9"/>
        <color theme="1"/>
        <rFont val="Arial"/>
        <family val="2"/>
      </rPr>
      <t>Debajo del límite de detección</t>
    </r>
  </si>
  <si>
    <t>Hora\Día</t>
  </si>
  <si>
    <t>Monitor automático de partículas</t>
  </si>
  <si>
    <t>Promedio de PM₁₀ en 24 h</t>
  </si>
  <si>
    <t>ECA aire de PM₁₀</t>
  </si>
  <si>
    <t>100 µg/m³ en periodo de 24 horas</t>
  </si>
  <si>
    <t>Estación meteorológica</t>
  </si>
  <si>
    <t>FECHA Y HORA</t>
  </si>
  <si>
    <t>Precipitación
(mm)</t>
  </si>
  <si>
    <t>Humedad relativa
(%)</t>
  </si>
  <si>
    <t>Velocidad de Viento
(m/s)</t>
  </si>
  <si>
    <t>Dirección de Viento
(°)</t>
  </si>
  <si>
    <t>&lt; 191,7</t>
  </si>
  <si>
    <t>&lt; 0,421</t>
  </si>
  <si>
    <t>&lt; 0,067</t>
  </si>
  <si>
    <t>&lt; 0,09</t>
  </si>
  <si>
    <t>&lt; 0,071</t>
  </si>
  <si>
    <t>Plata (Ag)</t>
  </si>
  <si>
    <t>Aluminio (Al)</t>
  </si>
  <si>
    <t>Arsenico (As)</t>
  </si>
  <si>
    <t>Boro (B)</t>
  </si>
  <si>
    <t>Bario (Ba)</t>
  </si>
  <si>
    <t>Berilio (Be)</t>
  </si>
  <si>
    <t>Bismuto (Bi)</t>
  </si>
  <si>
    <t>Calcio (Ca)</t>
  </si>
  <si>
    <t>Cadmio (Cd)</t>
  </si>
  <si>
    <t>Cobalto (Co)</t>
  </si>
  <si>
    <t>Cromo (Cr)</t>
  </si>
  <si>
    <t>Cobre (Cu)</t>
  </si>
  <si>
    <t>Hierro (Fe)</t>
  </si>
  <si>
    <t>Mercurio (Hg)</t>
  </si>
  <si>
    <t>Potasio (K)</t>
  </si>
  <si>
    <t>Litio (Li)</t>
  </si>
  <si>
    <t>Magnesio (Mg)</t>
  </si>
  <si>
    <t>Manganeso (Mn)</t>
  </si>
  <si>
    <t>Molibdeno (Mo)</t>
  </si>
  <si>
    <t>Sodio (Na)</t>
  </si>
  <si>
    <t>Níquel (Ni)</t>
  </si>
  <si>
    <t>Fósforo (P)</t>
  </si>
  <si>
    <t>Plomo (Pb)</t>
  </si>
  <si>
    <t>Antimonio (Sb)</t>
  </si>
  <si>
    <t>Selenio (Se)</t>
  </si>
  <si>
    <t>Silicio (Si)</t>
  </si>
  <si>
    <t>Estaño (Sn)</t>
  </si>
  <si>
    <t>Estroncio (Sr)</t>
  </si>
  <si>
    <t>Titanio (Ti)</t>
  </si>
  <si>
    <t>Talio (Tl)</t>
  </si>
  <si>
    <t>Uranio (U)</t>
  </si>
  <si>
    <t>Vanadio (V)</t>
  </si>
  <si>
    <t>Zinc (Zn)</t>
  </si>
  <si>
    <t>ID: Insuficiencia de datos para calcular promedio (menor del 75%)</t>
  </si>
  <si>
    <t>EDM180</t>
  </si>
  <si>
    <t>50 µg/m³ en periodo de 24 horas</t>
  </si>
  <si>
    <t>Promedio de PM₂,₅ en 24 h</t>
  </si>
  <si>
    <t>ECA aire de PM₂,₅</t>
  </si>
  <si>
    <t>ND: No disponible</t>
  </si>
  <si>
    <t>GRIMM AEROSOL TECHNIK</t>
  </si>
  <si>
    <t>Analizador de dióxido de azufre</t>
  </si>
  <si>
    <t>43i</t>
  </si>
  <si>
    <t>Analizador sulfuro de hidrógeno</t>
  </si>
  <si>
    <t>450i</t>
  </si>
  <si>
    <t>Analizador monóxido de carbono</t>
  </si>
  <si>
    <t>48i</t>
  </si>
  <si>
    <t>Analizador dióxido de nitrógeno</t>
  </si>
  <si>
    <t>42i</t>
  </si>
  <si>
    <t>CA-ILO-02</t>
  </si>
  <si>
    <t>18A19091</t>
  </si>
  <si>
    <t>Evaluación de seguimiento de la calidad del aire en la Municipalidad de Pacocha, distrito Pacocha, provincia Ilo, departamento Moquegua, en julio de 2020</t>
  </si>
  <si>
    <t>Evaluación de seguimiento de la calidad del aire en la  la Municipalidad de Pacocha, distrito Pacocha, provincia Ilo, provincia Ilo, departamento Moquegua, en agosto de 2020</t>
  </si>
  <si>
    <t>Evaluación de seguimiento de la calidad del aire en  la Municipalidad de Pacocha, distrito Pacocha, provincia Ilo, provincia Ilo, departamento Moquegua, en setiembre de 2020</t>
  </si>
  <si>
    <t>Evaluación de seguimiento de la calidad del aire en la Municipalidad de PacochaI, distrito Pacocha, provincia Ilo, departamento Moquegua, en octubre de 2020</t>
  </si>
  <si>
    <t>Evaluación de seguimiento de la calidad del aire en la Municipalidad de PacochaI, distrito Pacocha, provincia Ilo, departamento Moquegua, en noviembre de 2020</t>
  </si>
  <si>
    <t>Evaluación de seguimiento de la calidad del aire en la Municipalidad de Pacocha, distrito Pacocha, provincia Ilo, departamento Moquegua, en agosto de 2020</t>
  </si>
  <si>
    <t>Evaluación de seguimiento de la calidad del aire en la Municipalidad de Pacocha, distrito Pacocha, provincia Ilo, departamento Moquegua, en setiembre de 2020</t>
  </si>
  <si>
    <t>Evaluación de seguimiento de la calidad del aire en la Municipalidad de Pacocha, distrito Pacocha, provincia Ilo, departamento Moquegua, en octubre de 2020</t>
  </si>
  <si>
    <t>Evaluación de seguimiento de la calidad del aire en la Municipalidad de Pacocha, distrito Pacocha, provincia Ilo, departamento Moquegua, en noviembre de 2020</t>
  </si>
  <si>
    <t>Evaluación de seguimiento de la calidad del aire en la Municipalidad de Pacocha, distrito Pacocha, provincia Ilo, departamento Moquegua, del 15 julio al 30 noviembre de 2020</t>
  </si>
  <si>
    <r>
      <t>Tabla 3.28. Concentraciones horarias de PM</t>
    </r>
    <r>
      <rPr>
        <b/>
        <sz val="12"/>
        <color theme="0"/>
        <rFont val="Calibri"/>
        <family val="2"/>
      </rPr>
      <t>₁₀</t>
    </r>
  </si>
  <si>
    <r>
      <t>Tabla 3.29. Concentraciones horarias de PM</t>
    </r>
    <r>
      <rPr>
        <b/>
        <sz val="12"/>
        <color theme="0"/>
        <rFont val="Calibri"/>
        <family val="2"/>
      </rPr>
      <t>₁₀</t>
    </r>
  </si>
  <si>
    <r>
      <t>Tabla 3.30. Concentraciones horarias de PM</t>
    </r>
    <r>
      <rPr>
        <b/>
        <sz val="12"/>
        <color theme="0"/>
        <rFont val="Calibri"/>
        <family val="2"/>
      </rPr>
      <t>₁₀</t>
    </r>
  </si>
  <si>
    <r>
      <t>Tabla 3.31. Concentraciones horarias de PM</t>
    </r>
    <r>
      <rPr>
        <b/>
        <sz val="12"/>
        <color theme="0"/>
        <rFont val="Calibri"/>
        <family val="2"/>
      </rPr>
      <t>₁₀</t>
    </r>
  </si>
  <si>
    <r>
      <t>Tabla 3.32. Concentraciones horarias de PM</t>
    </r>
    <r>
      <rPr>
        <b/>
        <sz val="12"/>
        <color theme="0"/>
        <rFont val="Calibri"/>
        <family val="2"/>
      </rPr>
      <t>₁₀</t>
    </r>
  </si>
  <si>
    <t>Tabla 3.33. Concentraciones horarias de PM₂,₅</t>
  </si>
  <si>
    <t>Tabla 3.34. Concentraciones horarias de PM₂,₅</t>
  </si>
  <si>
    <t>Tabla 3.35. Concentraciones horarias de PM₂,₅</t>
  </si>
  <si>
    <t>Tabla 3.36. Concentraciones horarias de PM₂,₅</t>
  </si>
  <si>
    <t>Tabla 3.37. Concentraciones horarias de PM₂,₅</t>
  </si>
  <si>
    <t>Tabla 3.38. Concentraciones horarias de SO₂</t>
  </si>
  <si>
    <t>Tabla 3.39. Concentraciones horarias de H₂S</t>
  </si>
  <si>
    <t>CM19490139</t>
  </si>
  <si>
    <t>Tabla 3.40. Concentraciones horarias de H₂S</t>
  </si>
  <si>
    <t>Tabla 3.41. Concentraciones horarias de H₂S</t>
  </si>
  <si>
    <t>Tabla 3.42. Concentraciones horarias de H₂S</t>
  </si>
  <si>
    <t>Tabla 3.43. Concentraciones horarias de H₂S</t>
  </si>
  <si>
    <t>Tabla 3.44. Concentraciones horarias de CO</t>
  </si>
  <si>
    <t>Tabla 3.45. Concentraciones horarias de CO</t>
  </si>
  <si>
    <t>Tabla 3.46. Concentraciones horarias de CO</t>
  </si>
  <si>
    <t>Tabla 3.47. Concentraciones horarias de CO</t>
  </si>
  <si>
    <t>Tabla 3.48. Concentraciones horarias de CO</t>
  </si>
  <si>
    <t>Tabla 3.49. Concentraciones horarias de NO₂</t>
  </si>
  <si>
    <t>Tabla 3.50. Concentraciones horarias de NO₂</t>
  </si>
  <si>
    <t>Tabla 3.51. Concentraciones horarias de NO₂</t>
  </si>
  <si>
    <t>Tabla 3.52. Concentraciones horarias de NO₂</t>
  </si>
  <si>
    <t>Tabla 3.53. Concentraciones horarias de NO₂</t>
  </si>
  <si>
    <t>Tabla 3.54. Concentraciones horarias de CO m8h</t>
  </si>
  <si>
    <t>Tabla 3.55. Concentraciones horarias de CO m8h</t>
  </si>
  <si>
    <t>Tabla 3.56. Concentraciones horarias de CO m8h</t>
  </si>
  <si>
    <t>Tabla 3.57. Concentraciones horarias de CO m8h</t>
  </si>
  <si>
    <t>Tabla 3.58. Concentraciones horarias de CO m8h</t>
  </si>
  <si>
    <t xml:space="preserve">Tabla 3.59. Datos Meteorológicos </t>
  </si>
  <si>
    <t>ECA aire de SO₂</t>
  </si>
  <si>
    <t>Promedio de SO₂ en 24 h</t>
  </si>
  <si>
    <t>250 µg/m³ en periodo de 24 horas</t>
  </si>
  <si>
    <t>Promedio de H₂S en 24 h</t>
  </si>
  <si>
    <t>ECA aire de H₂S</t>
  </si>
  <si>
    <t>150 µg/m³ en periodo de 24 horas</t>
  </si>
  <si>
    <t>ECA aire de CO</t>
  </si>
  <si>
    <t>30000 µg/m³ en periodo de 1 hora</t>
  </si>
  <si>
    <t>ECA aire de NO₂</t>
  </si>
  <si>
    <t>200 µg/m³ en periodo de 1 hora</t>
  </si>
  <si>
    <t>Promedio de CO-m8h en 24 h</t>
  </si>
  <si>
    <t>ECA aire de CO-m8h</t>
  </si>
  <si>
    <t>10000 µg/m³ en periodo de 8 horas</t>
  </si>
  <si>
    <t>ID</t>
  </si>
  <si>
    <t>ND</t>
  </si>
  <si>
    <t>ND: Datos no disponibles</t>
  </si>
  <si>
    <t>SENSOR:</t>
  </si>
  <si>
    <t>Diversas</t>
  </si>
  <si>
    <t>WM174402</t>
  </si>
  <si>
    <t>BPA11350</t>
  </si>
  <si>
    <t>TB00015746</t>
  </si>
  <si>
    <t>Sensor de Velocidad y Dirección de Viento</t>
  </si>
  <si>
    <t>Sensor de Temperatura y Humedad</t>
  </si>
  <si>
    <t>Sensor de presión barométrica</t>
  </si>
  <si>
    <t>Sensor de precipitación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</si>
</sst>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0.0"/>
    <numFmt numFmtId="166" formatCode="\&lt;#0.00"/>
    <numFmt numFmtId="167" formatCode="[h]:mm"/>
    <numFmt numFmtId="168" formatCode="[h]"/>
    <numFmt numFmtId="169" formatCode="0.0000"/>
    <numFmt numFmtId="170" formatCode="0.00000"/>
    <numFmt numFmtId="171" formatCode="0.0%"/>
    <numFmt numFmtId="172" formatCode="yyyy/mm/dd\ hh:mm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Calibri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vertAlign val="subscript"/>
      <sz val="8"/>
      <name val="Arial"/>
      <family val="2"/>
    </font>
    <font>
      <b/>
      <vertAlign val="subscript"/>
      <sz val="12"/>
      <color theme="0"/>
      <name val="Arial"/>
      <family val="2"/>
    </font>
    <font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name val="Arial"/>
      <family val="2"/>
    </font>
    <font>
      <b/>
      <sz val="10"/>
      <color theme="1"/>
      <name val="Lucida Sans"/>
      <family val="2"/>
    </font>
    <font>
      <b/>
      <sz val="10"/>
      <color rgb="FFFF0000"/>
      <name val="Arial"/>
      <family val="2"/>
    </font>
    <font>
      <sz val="9"/>
      <color theme="0" tint="-0.3499862666707357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theme="6" tint="-0.249977111117893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6933C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6" fillId="0" borderId="0"/>
    <xf numFmtId="0" fontId="29" fillId="0" borderId="0">
      <alignment vertical="top"/>
    </xf>
    <xf numFmtId="9" fontId="3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565">
    <xf numFmtId="0" fontId="0" fillId="0" borderId="0" xfId="0"/>
    <xf numFmtId="0" fontId="6" fillId="0" borderId="0" xfId="1"/>
    <xf numFmtId="0" fontId="6" fillId="2" borderId="0" xfId="1" applyFont="1" applyFill="1"/>
    <xf numFmtId="0" fontId="6" fillId="0" borderId="0" xfId="1" applyFont="1"/>
    <xf numFmtId="0" fontId="5" fillId="0" borderId="0" xfId="1" applyFont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6" fillId="0" borderId="0" xfId="0" applyFont="1"/>
    <xf numFmtId="0" fontId="5" fillId="0" borderId="0" xfId="1" applyFont="1" applyAlignment="1">
      <alignment vertical="center"/>
    </xf>
    <xf numFmtId="0" fontId="9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21" fillId="0" borderId="0" xfId="0" applyFont="1" applyFill="1"/>
    <xf numFmtId="0" fontId="20" fillId="0" borderId="0" xfId="0" applyFont="1" applyAlignment="1">
      <alignment vertical="center"/>
    </xf>
    <xf numFmtId="0" fontId="5" fillId="0" borderId="0" xfId="0" applyFont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4" borderId="10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4" borderId="0" xfId="0" applyFont="1" applyFill="1"/>
    <xf numFmtId="0" fontId="19" fillId="3" borderId="0" xfId="0" applyFont="1" applyFill="1"/>
    <xf numFmtId="14" fontId="19" fillId="7" borderId="13" xfId="0" applyNumberFormat="1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 vertical="center"/>
    </xf>
    <xf numFmtId="0" fontId="19" fillId="3" borderId="0" xfId="0" quotePrefix="1" applyFont="1" applyFill="1" applyAlignment="1">
      <alignment horizontal="right" vertical="center"/>
    </xf>
    <xf numFmtId="166" fontId="23" fillId="3" borderId="0" xfId="0" applyNumberFormat="1" applyFont="1" applyFill="1" applyBorder="1" applyAlignment="1">
      <alignment horizontal="center" vertical="center" wrapText="1"/>
    </xf>
    <xf numFmtId="2" fontId="19" fillId="7" borderId="13" xfId="0" applyNumberFormat="1" applyFont="1" applyFill="1" applyBorder="1" applyAlignment="1">
      <alignment horizontal="center" vertical="center"/>
    </xf>
    <xf numFmtId="169" fontId="23" fillId="3" borderId="13" xfId="0" applyNumberFormat="1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top" wrapText="1"/>
    </xf>
    <xf numFmtId="0" fontId="6" fillId="4" borderId="0" xfId="1" applyFont="1" applyFill="1"/>
    <xf numFmtId="0" fontId="6" fillId="4" borderId="0" xfId="1" applyFont="1" applyFill="1" applyAlignment="1">
      <alignment horizontal="center" vertical="center"/>
    </xf>
    <xf numFmtId="0" fontId="6" fillId="3" borderId="0" xfId="1" applyFont="1" applyFill="1"/>
    <xf numFmtId="0" fontId="6" fillId="4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9" fillId="4" borderId="0" xfId="1" applyFont="1" applyFill="1" applyBorder="1" applyAlignment="1">
      <alignment vertical="center" wrapText="1"/>
    </xf>
    <xf numFmtId="0" fontId="8" fillId="6" borderId="13" xfId="1" applyFont="1" applyFill="1" applyBorder="1" applyAlignment="1">
      <alignment vertical="center"/>
    </xf>
    <xf numFmtId="0" fontId="7" fillId="10" borderId="13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center"/>
    </xf>
    <xf numFmtId="0" fontId="11" fillId="6" borderId="17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6" fillId="4" borderId="0" xfId="1" applyFont="1" applyFill="1" applyBorder="1"/>
    <xf numFmtId="0" fontId="9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5" fillId="10" borderId="18" xfId="1" applyFont="1" applyFill="1" applyBorder="1" applyAlignment="1"/>
    <xf numFmtId="0" fontId="5" fillId="10" borderId="19" xfId="1" applyFont="1" applyFill="1" applyBorder="1" applyAlignment="1"/>
    <xf numFmtId="0" fontId="5" fillId="3" borderId="0" xfId="1" applyFont="1" applyFill="1"/>
    <xf numFmtId="165" fontId="5" fillId="10" borderId="18" xfId="1" applyNumberFormat="1" applyFont="1" applyFill="1" applyBorder="1" applyAlignment="1">
      <alignment vertical="center"/>
    </xf>
    <xf numFmtId="0" fontId="5" fillId="10" borderId="19" xfId="1" applyFont="1" applyFill="1" applyBorder="1" applyAlignment="1">
      <alignment vertical="center"/>
    </xf>
    <xf numFmtId="0" fontId="6" fillId="3" borderId="0" xfId="1" applyFont="1" applyFill="1" applyBorder="1"/>
    <xf numFmtId="0" fontId="11" fillId="7" borderId="13" xfId="1" applyFont="1" applyFill="1" applyBorder="1" applyAlignment="1">
      <alignment horizontal="center" vertical="center" wrapText="1"/>
    </xf>
    <xf numFmtId="0" fontId="11" fillId="7" borderId="17" xfId="1" applyFont="1" applyFill="1" applyBorder="1" applyAlignment="1">
      <alignment horizontal="center" vertical="center" wrapText="1"/>
    </xf>
    <xf numFmtId="165" fontId="5" fillId="6" borderId="13" xfId="1" applyNumberFormat="1" applyFont="1" applyFill="1" applyBorder="1" applyAlignment="1">
      <alignment horizontal="center" vertical="center" wrapText="1"/>
    </xf>
    <xf numFmtId="165" fontId="5" fillId="6" borderId="17" xfId="1" applyNumberFormat="1" applyFont="1" applyFill="1" applyBorder="1" applyAlignment="1">
      <alignment horizontal="center" vertical="center" wrapText="1"/>
    </xf>
    <xf numFmtId="165" fontId="5" fillId="6" borderId="13" xfId="1" applyNumberFormat="1" applyFont="1" applyFill="1" applyBorder="1" applyAlignment="1">
      <alignment horizontal="center" vertical="center"/>
    </xf>
    <xf numFmtId="164" fontId="5" fillId="6" borderId="13" xfId="1" applyNumberFormat="1" applyFont="1" applyFill="1" applyBorder="1" applyAlignment="1">
      <alignment horizontal="center" vertical="center"/>
    </xf>
    <xf numFmtId="0" fontId="5" fillId="10" borderId="13" xfId="1" applyFont="1" applyFill="1" applyBorder="1" applyAlignment="1">
      <alignment horizontal="center" vertical="center"/>
    </xf>
    <xf numFmtId="164" fontId="5" fillId="10" borderId="17" xfId="1" applyNumberFormat="1" applyFont="1" applyFill="1" applyBorder="1" applyAlignment="1">
      <alignment horizontal="center" vertical="center"/>
    </xf>
    <xf numFmtId="165" fontId="5" fillId="10" borderId="18" xfId="1" applyNumberFormat="1" applyFont="1" applyFill="1" applyBorder="1" applyAlignment="1"/>
    <xf numFmtId="164" fontId="5" fillId="10" borderId="13" xfId="1" applyNumberFormat="1" applyFont="1" applyFill="1" applyBorder="1" applyAlignment="1">
      <alignment horizontal="center" vertical="center"/>
    </xf>
    <xf numFmtId="0" fontId="5" fillId="10" borderId="17" xfId="1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6" fillId="3" borderId="0" xfId="1" applyFill="1"/>
    <xf numFmtId="0" fontId="5" fillId="3" borderId="24" xfId="1" applyFont="1" applyFill="1" applyBorder="1" applyAlignment="1">
      <alignment horizontal="center" vertical="center"/>
    </xf>
    <xf numFmtId="0" fontId="5" fillId="10" borderId="25" xfId="1" applyFont="1" applyFill="1" applyBorder="1" applyAlignment="1">
      <alignment horizontal="center" vertical="center"/>
    </xf>
    <xf numFmtId="22" fontId="5" fillId="3" borderId="25" xfId="1" applyNumberFormat="1" applyFont="1" applyFill="1" applyBorder="1" applyAlignment="1">
      <alignment horizontal="center" vertical="center"/>
    </xf>
    <xf numFmtId="2" fontId="5" fillId="3" borderId="25" xfId="1" applyNumberFormat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22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1" fontId="5" fillId="10" borderId="13" xfId="1" applyNumberFormat="1" applyFont="1" applyFill="1" applyBorder="1" applyAlignment="1">
      <alignment horizontal="center"/>
    </xf>
    <xf numFmtId="0" fontId="6" fillId="3" borderId="0" xfId="0" applyFont="1" applyFill="1"/>
    <xf numFmtId="0" fontId="11" fillId="7" borderId="24" xfId="1" applyFont="1" applyFill="1" applyBorder="1" applyAlignment="1">
      <alignment horizontal="center" vertical="center" wrapText="1"/>
    </xf>
    <xf numFmtId="0" fontId="11" fillId="7" borderId="25" xfId="1" applyFont="1" applyFill="1" applyBorder="1" applyAlignment="1">
      <alignment horizontal="center" vertical="center" wrapText="1"/>
    </xf>
    <xf numFmtId="0" fontId="11" fillId="7" borderId="26" xfId="1" applyFont="1" applyFill="1" applyBorder="1" applyAlignment="1">
      <alignment horizontal="center" vertical="center" wrapText="1"/>
    </xf>
    <xf numFmtId="165" fontId="5" fillId="3" borderId="13" xfId="1" applyNumberFormat="1" applyFont="1" applyFill="1" applyBorder="1" applyAlignment="1">
      <alignment horizontal="center" vertical="center"/>
    </xf>
    <xf numFmtId="1" fontId="11" fillId="11" borderId="28" xfId="1" applyNumberFormat="1" applyFont="1" applyFill="1" applyBorder="1" applyAlignment="1">
      <alignment horizontal="center"/>
    </xf>
    <xf numFmtId="1" fontId="5" fillId="3" borderId="13" xfId="1" applyNumberFormat="1" applyFont="1" applyFill="1" applyBorder="1" applyAlignment="1">
      <alignment horizontal="center" vertical="center"/>
    </xf>
    <xf numFmtId="0" fontId="20" fillId="4" borderId="0" xfId="1" applyFont="1" applyFill="1" applyAlignment="1">
      <alignment horizontal="center"/>
    </xf>
    <xf numFmtId="0" fontId="28" fillId="10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vertical="center"/>
    </xf>
    <xf numFmtId="0" fontId="27" fillId="6" borderId="0" xfId="1" applyFont="1" applyFill="1" applyAlignment="1">
      <alignment horizontal="left" vertical="center"/>
    </xf>
    <xf numFmtId="0" fontId="17" fillId="4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0" fontId="11" fillId="7" borderId="0" xfId="1" applyFont="1" applyFill="1" applyBorder="1" applyAlignment="1">
      <alignment horizontal="center" vertical="center"/>
    </xf>
    <xf numFmtId="22" fontId="5" fillId="10" borderId="1" xfId="1" applyNumberFormat="1" applyFont="1" applyFill="1" applyBorder="1" applyAlignment="1">
      <alignment vertical="center"/>
    </xf>
    <xf numFmtId="22" fontId="5" fillId="3" borderId="1" xfId="1" applyNumberFormat="1" applyFont="1" applyFill="1" applyBorder="1" applyAlignment="1">
      <alignment vertical="center"/>
    </xf>
    <xf numFmtId="22" fontId="5" fillId="3" borderId="0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horizontal="left" vertical="center"/>
    </xf>
    <xf numFmtId="0" fontId="11" fillId="6" borderId="14" xfId="1" applyNumberFormat="1" applyFont="1" applyFill="1" applyBorder="1" applyAlignment="1">
      <alignment vertical="center"/>
    </xf>
    <xf numFmtId="0" fontId="11" fillId="6" borderId="15" xfId="1" applyNumberFormat="1" applyFont="1" applyFill="1" applyBorder="1" applyAlignment="1">
      <alignment horizontal="center" vertical="center"/>
    </xf>
    <xf numFmtId="0" fontId="5" fillId="4" borderId="0" xfId="1" applyFont="1" applyFill="1"/>
    <xf numFmtId="0" fontId="11" fillId="3" borderId="0" xfId="1" applyFont="1" applyFill="1" applyBorder="1" applyAlignment="1">
      <alignment horizontal="center" vertical="center"/>
    </xf>
    <xf numFmtId="22" fontId="5" fillId="3" borderId="0" xfId="1" applyNumberFormat="1" applyFont="1" applyFill="1" applyBorder="1" applyAlignment="1">
      <alignment horizontal="left" vertical="center"/>
    </xf>
    <xf numFmtId="20" fontId="5" fillId="3" borderId="0" xfId="1" applyNumberFormat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11" fillId="3" borderId="0" xfId="1" applyNumberFormat="1" applyFont="1" applyFill="1" applyBorder="1" applyAlignment="1">
      <alignment horizontal="right" vertical="center"/>
    </xf>
    <xf numFmtId="0" fontId="11" fillId="3" borderId="0" xfId="1" applyNumberFormat="1" applyFont="1" applyFill="1" applyBorder="1" applyAlignment="1">
      <alignment horizontal="center" vertical="center"/>
    </xf>
    <xf numFmtId="168" fontId="11" fillId="10" borderId="1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vertical="center"/>
    </xf>
    <xf numFmtId="14" fontId="11" fillId="3" borderId="0" xfId="1" applyNumberFormat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 vertical="center"/>
    </xf>
    <xf numFmtId="14" fontId="11" fillId="3" borderId="0" xfId="1" applyNumberFormat="1" applyFont="1" applyFill="1" applyBorder="1" applyAlignment="1">
      <alignment vertical="center"/>
    </xf>
    <xf numFmtId="0" fontId="5" fillId="3" borderId="0" xfId="1" applyFont="1" applyFill="1" applyBorder="1"/>
    <xf numFmtId="165" fontId="5" fillId="10" borderId="1" xfId="1" applyNumberFormat="1" applyFont="1" applyFill="1" applyBorder="1" applyAlignment="1"/>
    <xf numFmtId="0" fontId="5" fillId="3" borderId="0" xfId="1" applyFont="1" applyFill="1" applyBorder="1" applyAlignment="1"/>
    <xf numFmtId="0" fontId="6" fillId="3" borderId="0" xfId="1" applyFont="1" applyFill="1" applyAlignment="1"/>
    <xf numFmtId="0" fontId="5" fillId="4" borderId="20" xfId="1" applyFont="1" applyFill="1" applyBorder="1"/>
    <xf numFmtId="0" fontId="5" fillId="4" borderId="0" xfId="1" applyFont="1" applyFill="1" applyAlignment="1">
      <alignment horizontal="center"/>
    </xf>
    <xf numFmtId="0" fontId="5" fillId="10" borderId="1" xfId="1" applyFont="1" applyFill="1" applyBorder="1" applyAlignment="1"/>
    <xf numFmtId="0" fontId="13" fillId="4" borderId="10" xfId="1" applyFont="1" applyFill="1" applyBorder="1" applyAlignment="1">
      <alignment vertical="center" wrapText="1"/>
    </xf>
    <xf numFmtId="0" fontId="13" fillId="4" borderId="11" xfId="1" applyFont="1" applyFill="1" applyBorder="1" applyAlignment="1">
      <alignment vertical="center" wrapText="1"/>
    </xf>
    <xf numFmtId="0" fontId="13" fillId="4" borderId="12" xfId="1" applyFont="1" applyFill="1" applyBorder="1" applyAlignment="1">
      <alignment vertical="center" wrapText="1"/>
    </xf>
    <xf numFmtId="0" fontId="0" fillId="3" borderId="0" xfId="0" applyFill="1"/>
    <xf numFmtId="0" fontId="27" fillId="6" borderId="0" xfId="1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/>
    </xf>
    <xf numFmtId="20" fontId="5" fillId="3" borderId="13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20" fontId="5" fillId="3" borderId="21" xfId="0" applyNumberFormat="1" applyFont="1" applyFill="1" applyBorder="1" applyAlignment="1">
      <alignment horizontal="center" vertical="center"/>
    </xf>
    <xf numFmtId="165" fontId="11" fillId="10" borderId="13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6" fillId="3" borderId="45" xfId="1" applyFont="1" applyFill="1" applyBorder="1"/>
    <xf numFmtId="0" fontId="5" fillId="3" borderId="0" xfId="1" applyFont="1" applyFill="1" applyAlignment="1">
      <alignment horizontal="center" vertical="center"/>
    </xf>
    <xf numFmtId="0" fontId="27" fillId="3" borderId="0" xfId="1" applyFont="1" applyFill="1" applyBorder="1" applyAlignment="1">
      <alignment vertical="center"/>
    </xf>
    <xf numFmtId="0" fontId="5" fillId="0" borderId="0" xfId="1" applyFont="1" applyFill="1"/>
    <xf numFmtId="0" fontId="27" fillId="3" borderId="0" xfId="1" applyFont="1" applyFill="1" applyAlignment="1">
      <alignment horizontal="left" vertical="center"/>
    </xf>
    <xf numFmtId="0" fontId="28" fillId="3" borderId="0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27" fillId="3" borderId="0" xfId="1" applyFont="1" applyFill="1" applyBorder="1" applyAlignment="1">
      <alignment horizontal="left" vertical="center"/>
    </xf>
    <xf numFmtId="0" fontId="2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5" fillId="10" borderId="60" xfId="1" applyFont="1" applyFill="1" applyBorder="1" applyAlignment="1">
      <alignment horizontal="center" vertical="center"/>
    </xf>
    <xf numFmtId="22" fontId="5" fillId="3" borderId="60" xfId="1" applyNumberFormat="1" applyFont="1" applyFill="1" applyBorder="1" applyAlignment="1">
      <alignment horizontal="center" vertical="center"/>
    </xf>
    <xf numFmtId="2" fontId="5" fillId="3" borderId="60" xfId="1" applyNumberFormat="1" applyFont="1" applyFill="1" applyBorder="1" applyAlignment="1">
      <alignment horizontal="center" vertical="center"/>
    </xf>
    <xf numFmtId="1" fontId="5" fillId="10" borderId="60" xfId="1" applyNumberFormat="1" applyFont="1" applyFill="1" applyBorder="1" applyAlignment="1">
      <alignment horizontal="center"/>
    </xf>
    <xf numFmtId="1" fontId="11" fillId="11" borderId="61" xfId="1" applyNumberFormat="1" applyFont="1" applyFill="1" applyBorder="1" applyAlignment="1">
      <alignment horizontal="center"/>
    </xf>
    <xf numFmtId="0" fontId="6" fillId="4" borderId="0" xfId="0" applyFont="1" applyFill="1" applyBorder="1"/>
    <xf numFmtId="1" fontId="5" fillId="3" borderId="60" xfId="1" applyNumberFormat="1" applyFont="1" applyFill="1" applyBorder="1" applyAlignment="1">
      <alignment horizontal="center" vertical="center"/>
    </xf>
    <xf numFmtId="14" fontId="19" fillId="7" borderId="28" xfId="0" applyNumberFormat="1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2" fontId="19" fillId="7" borderId="28" xfId="0" applyNumberFormat="1" applyFont="1" applyFill="1" applyBorder="1" applyAlignment="1">
      <alignment horizontal="center" vertical="center"/>
    </xf>
    <xf numFmtId="169" fontId="23" fillId="3" borderId="28" xfId="0" applyNumberFormat="1" applyFont="1" applyFill="1" applyBorder="1" applyAlignment="1">
      <alignment horizontal="center" vertical="center" wrapText="1"/>
    </xf>
    <xf numFmtId="169" fontId="23" fillId="3" borderId="60" xfId="0" applyNumberFormat="1" applyFont="1" applyFill="1" applyBorder="1" applyAlignment="1">
      <alignment horizontal="center" vertical="center" wrapText="1"/>
    </xf>
    <xf numFmtId="169" fontId="23" fillId="3" borderId="61" xfId="0" applyNumberFormat="1" applyFont="1" applyFill="1" applyBorder="1" applyAlignment="1">
      <alignment horizontal="center" vertical="center" wrapText="1"/>
    </xf>
    <xf numFmtId="0" fontId="17" fillId="7" borderId="62" xfId="1" applyFont="1" applyFill="1" applyBorder="1" applyAlignment="1">
      <alignment vertical="center"/>
    </xf>
    <xf numFmtId="0" fontId="17" fillId="7" borderId="63" xfId="1" applyFont="1" applyFill="1" applyBorder="1" applyAlignment="1">
      <alignment vertical="center"/>
    </xf>
    <xf numFmtId="0" fontId="17" fillId="7" borderId="64" xfId="1" applyFont="1" applyFill="1" applyBorder="1" applyAlignment="1">
      <alignment vertical="center"/>
    </xf>
    <xf numFmtId="0" fontId="34" fillId="4" borderId="0" xfId="0" applyNumberFormat="1" applyFont="1" applyFill="1" applyBorder="1" applyAlignment="1">
      <alignment horizontal="center" vertical="center" wrapText="1"/>
    </xf>
    <xf numFmtId="0" fontId="19" fillId="3" borderId="0" xfId="0" quotePrefix="1" applyFont="1" applyFill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left" vertical="center"/>
    </xf>
    <xf numFmtId="0" fontId="27" fillId="6" borderId="0" xfId="1" applyFont="1" applyFill="1" applyAlignment="1">
      <alignment horizontal="left" vertical="center"/>
    </xf>
    <xf numFmtId="164" fontId="5" fillId="3" borderId="17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 wrapText="1"/>
    </xf>
    <xf numFmtId="0" fontId="5" fillId="3" borderId="42" xfId="1" applyNumberFormat="1" applyFont="1" applyFill="1" applyBorder="1" applyAlignment="1">
      <alignment horizontal="center" vertical="center"/>
    </xf>
    <xf numFmtId="0" fontId="11" fillId="7" borderId="72" xfId="1" applyFont="1" applyFill="1" applyBorder="1" applyAlignment="1">
      <alignment horizontal="center" vertical="center" wrapText="1"/>
    </xf>
    <xf numFmtId="0" fontId="11" fillId="7" borderId="34" xfId="1" applyFont="1" applyFill="1" applyBorder="1" applyAlignment="1">
      <alignment horizontal="center" vertical="center" wrapText="1"/>
    </xf>
    <xf numFmtId="0" fontId="11" fillId="7" borderId="75" xfId="1" applyFont="1" applyFill="1" applyBorder="1" applyAlignment="1">
      <alignment horizontal="center" vertical="center" wrapText="1"/>
    </xf>
    <xf numFmtId="0" fontId="5" fillId="3" borderId="76" xfId="1" applyFont="1" applyFill="1" applyBorder="1" applyAlignment="1">
      <alignment vertical="center"/>
    </xf>
    <xf numFmtId="1" fontId="5" fillId="10" borderId="33" xfId="1" applyNumberFormat="1" applyFont="1" applyFill="1" applyBorder="1" applyAlignment="1">
      <alignment horizontal="center"/>
    </xf>
    <xf numFmtId="2" fontId="5" fillId="3" borderId="33" xfId="1" applyNumberFormat="1" applyFont="1" applyFill="1" applyBorder="1" applyAlignment="1">
      <alignment horizontal="center" vertical="center"/>
    </xf>
    <xf numFmtId="22" fontId="5" fillId="3" borderId="33" xfId="1" applyNumberFormat="1" applyFont="1" applyFill="1" applyBorder="1" applyAlignment="1">
      <alignment horizontal="center" vertical="center"/>
    </xf>
    <xf numFmtId="0" fontId="6" fillId="3" borderId="76" xfId="1" applyFill="1" applyBorder="1"/>
    <xf numFmtId="0" fontId="5" fillId="3" borderId="77" xfId="1" applyFont="1" applyFill="1" applyBorder="1" applyAlignment="1">
      <alignment horizontal="center" vertical="center"/>
    </xf>
    <xf numFmtId="0" fontId="21" fillId="3" borderId="22" xfId="0" applyFont="1" applyFill="1" applyBorder="1"/>
    <xf numFmtId="0" fontId="19" fillId="3" borderId="22" xfId="0" applyFont="1" applyFill="1" applyBorder="1"/>
    <xf numFmtId="169" fontId="23" fillId="3" borderId="19" xfId="0" applyNumberFormat="1" applyFont="1" applyFill="1" applyBorder="1" applyAlignment="1">
      <alignment horizontal="center" vertical="center" wrapText="1"/>
    </xf>
    <xf numFmtId="169" fontId="23" fillId="3" borderId="43" xfId="0" applyNumberFormat="1" applyFont="1" applyFill="1" applyBorder="1" applyAlignment="1">
      <alignment horizontal="center" vertical="center" wrapText="1"/>
    </xf>
    <xf numFmtId="2" fontId="6" fillId="0" borderId="0" xfId="1" applyNumberFormat="1"/>
    <xf numFmtId="0" fontId="11" fillId="13" borderId="25" xfId="1" applyFont="1" applyFill="1" applyBorder="1" applyAlignment="1">
      <alignment horizontal="center" vertical="center" wrapText="1"/>
    </xf>
    <xf numFmtId="0" fontId="11" fillId="13" borderId="26" xfId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/>
    </xf>
    <xf numFmtId="2" fontId="5" fillId="0" borderId="60" xfId="1" applyNumberFormat="1" applyFont="1" applyFill="1" applyBorder="1" applyAlignment="1">
      <alignment horizontal="center"/>
    </xf>
    <xf numFmtId="2" fontId="11" fillId="0" borderId="28" xfId="1" applyNumberFormat="1" applyFont="1" applyFill="1" applyBorder="1" applyAlignment="1">
      <alignment horizontal="center"/>
    </xf>
    <xf numFmtId="0" fontId="5" fillId="6" borderId="66" xfId="1" applyFont="1" applyFill="1" applyBorder="1" applyAlignment="1">
      <alignment vertical="center" wrapText="1"/>
    </xf>
    <xf numFmtId="0" fontId="5" fillId="6" borderId="67" xfId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22" fontId="5" fillId="3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70" fontId="23" fillId="3" borderId="13" xfId="0" applyNumberFormat="1" applyFont="1" applyFill="1" applyBorder="1" applyAlignment="1">
      <alignment horizontal="center" vertical="center" wrapText="1"/>
    </xf>
    <xf numFmtId="165" fontId="11" fillId="11" borderId="26" xfId="1" applyNumberFormat="1" applyFont="1" applyFill="1" applyBorder="1" applyAlignment="1">
      <alignment horizontal="center"/>
    </xf>
    <xf numFmtId="165" fontId="11" fillId="11" borderId="28" xfId="1" applyNumberFormat="1" applyFont="1" applyFill="1" applyBorder="1" applyAlignment="1">
      <alignment horizontal="center"/>
    </xf>
    <xf numFmtId="0" fontId="11" fillId="5" borderId="13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/>
    </xf>
    <xf numFmtId="0" fontId="28" fillId="10" borderId="1" xfId="1" applyFont="1" applyFill="1" applyBorder="1" applyAlignment="1">
      <alignment vertical="center"/>
    </xf>
    <xf numFmtId="22" fontId="5" fillId="4" borderId="13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165" fontId="37" fillId="0" borderId="0" xfId="1" applyNumberFormat="1" applyFont="1"/>
    <xf numFmtId="0" fontId="21" fillId="0" borderId="0" xfId="0" applyFont="1" applyAlignment="1">
      <alignment vertical="center"/>
    </xf>
    <xf numFmtId="169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171" fontId="21" fillId="0" borderId="0" xfId="3" applyNumberFormat="1" applyFont="1"/>
    <xf numFmtId="0" fontId="19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9" fontId="21" fillId="0" borderId="0" xfId="3" applyFont="1" applyAlignment="1">
      <alignment vertical="center"/>
    </xf>
    <xf numFmtId="9" fontId="38" fillId="0" borderId="0" xfId="0" applyNumberFormat="1" applyFont="1"/>
    <xf numFmtId="0" fontId="38" fillId="0" borderId="0" xfId="0" applyFont="1"/>
    <xf numFmtId="0" fontId="38" fillId="0" borderId="0" xfId="0" applyFont="1" applyFill="1"/>
    <xf numFmtId="0" fontId="17" fillId="7" borderId="78" xfId="1" applyFont="1" applyFill="1" applyBorder="1" applyAlignment="1">
      <alignment horizontal="center" vertical="center" wrapText="1"/>
    </xf>
    <xf numFmtId="0" fontId="17" fillId="7" borderId="79" xfId="1" applyFont="1" applyFill="1" applyBorder="1" applyAlignment="1">
      <alignment horizontal="center" vertical="center" wrapText="1"/>
    </xf>
    <xf numFmtId="0" fontId="17" fillId="7" borderId="80" xfId="1" applyFont="1" applyFill="1" applyBorder="1" applyAlignment="1">
      <alignment horizontal="center" vertical="center" wrapText="1"/>
    </xf>
    <xf numFmtId="0" fontId="41" fillId="15" borderId="0" xfId="0" applyFont="1" applyFill="1" applyAlignment="1">
      <alignment horizontal="center" vertical="center" wrapText="1"/>
    </xf>
    <xf numFmtId="165" fontId="43" fillId="15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22" fontId="20" fillId="0" borderId="81" xfId="0" applyNumberFormat="1" applyFont="1" applyBorder="1" applyAlignment="1">
      <alignment vertical="center"/>
    </xf>
    <xf numFmtId="22" fontId="20" fillId="0" borderId="82" xfId="0" applyNumberFormat="1" applyFont="1" applyBorder="1" applyAlignment="1">
      <alignment vertical="center"/>
    </xf>
    <xf numFmtId="2" fontId="20" fillId="0" borderId="83" xfId="0" applyNumberFormat="1" applyFont="1" applyBorder="1" applyAlignment="1">
      <alignment vertical="center"/>
    </xf>
    <xf numFmtId="169" fontId="20" fillId="0" borderId="0" xfId="0" applyNumberFormat="1" applyFont="1" applyAlignment="1">
      <alignment vertical="center"/>
    </xf>
    <xf numFmtId="22" fontId="20" fillId="0" borderId="22" xfId="0" applyNumberFormat="1" applyFont="1" applyBorder="1" applyAlignment="1">
      <alignment vertical="center"/>
    </xf>
    <xf numFmtId="22" fontId="20" fillId="0" borderId="0" xfId="0" applyNumberFormat="1" applyFont="1" applyBorder="1" applyAlignment="1">
      <alignment vertical="center"/>
    </xf>
    <xf numFmtId="2" fontId="20" fillId="0" borderId="84" xfId="0" applyNumberFormat="1" applyFont="1" applyBorder="1" applyAlignment="1">
      <alignment vertical="center"/>
    </xf>
    <xf numFmtId="22" fontId="20" fillId="0" borderId="0" xfId="0" applyNumberFormat="1" applyFont="1" applyAlignment="1">
      <alignment vertical="center"/>
    </xf>
    <xf numFmtId="0" fontId="41" fillId="16" borderId="0" xfId="0" applyFont="1" applyFill="1" applyAlignment="1">
      <alignment horizontal="center" vertical="center" wrapText="1"/>
    </xf>
    <xf numFmtId="165" fontId="43" fillId="16" borderId="0" xfId="0" applyNumberFormat="1" applyFont="1" applyFill="1" applyAlignment="1">
      <alignment horizontal="center" vertical="center"/>
    </xf>
    <xf numFmtId="22" fontId="20" fillId="0" borderId="85" xfId="0" applyNumberFormat="1" applyFont="1" applyBorder="1" applyAlignment="1">
      <alignment vertical="center"/>
    </xf>
    <xf numFmtId="22" fontId="20" fillId="0" borderId="86" xfId="0" applyNumberFormat="1" applyFont="1" applyBorder="1" applyAlignment="1">
      <alignment vertical="center"/>
    </xf>
    <xf numFmtId="2" fontId="20" fillId="0" borderId="87" xfId="0" applyNumberFormat="1" applyFont="1" applyBorder="1" applyAlignment="1">
      <alignment vertical="center"/>
    </xf>
    <xf numFmtId="22" fontId="17" fillId="17" borderId="0" xfId="0" applyNumberFormat="1" applyFont="1" applyFill="1" applyAlignment="1">
      <alignment vertical="center"/>
    </xf>
    <xf numFmtId="0" fontId="17" fillId="17" borderId="0" xfId="0" applyFont="1" applyFill="1" applyAlignment="1">
      <alignment vertical="center"/>
    </xf>
    <xf numFmtId="2" fontId="17" fillId="17" borderId="0" xfId="0" applyNumberFormat="1" applyFont="1" applyFill="1" applyAlignment="1">
      <alignment vertical="center"/>
    </xf>
    <xf numFmtId="164" fontId="17" fillId="17" borderId="0" xfId="0" applyNumberFormat="1" applyFont="1" applyFill="1" applyAlignment="1">
      <alignment vertical="center"/>
    </xf>
    <xf numFmtId="22" fontId="17" fillId="18" borderId="0" xfId="0" applyNumberFormat="1" applyFont="1" applyFill="1" applyAlignment="1">
      <alignment vertical="center"/>
    </xf>
    <xf numFmtId="0" fontId="17" fillId="18" borderId="0" xfId="0" applyFont="1" applyFill="1" applyAlignment="1">
      <alignment vertical="center"/>
    </xf>
    <xf numFmtId="0" fontId="19" fillId="18" borderId="0" xfId="0" applyFont="1" applyFill="1" applyAlignment="1">
      <alignment horizontal="center" vertical="center"/>
    </xf>
    <xf numFmtId="2" fontId="17" fillId="18" borderId="0" xfId="0" applyNumberFormat="1" applyFont="1" applyFill="1" applyAlignment="1">
      <alignment vertical="center"/>
    </xf>
    <xf numFmtId="164" fontId="17" fillId="18" borderId="0" xfId="0" applyNumberFormat="1" applyFont="1" applyFill="1" applyAlignment="1">
      <alignment vertical="center"/>
    </xf>
    <xf numFmtId="2" fontId="19" fillId="17" borderId="0" xfId="0" applyNumberFormat="1" applyFont="1" applyFill="1" applyAlignment="1">
      <alignment vertical="center"/>
    </xf>
    <xf numFmtId="0" fontId="20" fillId="18" borderId="0" xfId="0" applyFont="1" applyFill="1" applyAlignment="1">
      <alignment vertical="center"/>
    </xf>
    <xf numFmtId="0" fontId="20" fillId="18" borderId="0" xfId="0" quotePrefix="1" applyFont="1" applyFill="1" applyAlignment="1">
      <alignment horizontal="right" vertical="center"/>
    </xf>
    <xf numFmtId="0" fontId="5" fillId="10" borderId="13" xfId="1" applyNumberFormat="1" applyFont="1" applyFill="1" applyBorder="1" applyAlignment="1">
      <alignment horizontal="center"/>
    </xf>
    <xf numFmtId="0" fontId="5" fillId="10" borderId="25" xfId="1" applyNumberFormat="1" applyFont="1" applyFill="1" applyBorder="1" applyAlignment="1">
      <alignment horizontal="center"/>
    </xf>
    <xf numFmtId="0" fontId="5" fillId="10" borderId="60" xfId="1" applyNumberFormat="1" applyFont="1" applyFill="1" applyBorder="1" applyAlignment="1">
      <alignment horizontal="center"/>
    </xf>
    <xf numFmtId="0" fontId="11" fillId="5" borderId="13" xfId="1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left" vertical="center"/>
    </xf>
    <xf numFmtId="0" fontId="45" fillId="2" borderId="0" xfId="4" applyFont="1" applyFill="1"/>
    <xf numFmtId="0" fontId="45" fillId="2" borderId="0" xfId="4" applyFont="1" applyFill="1" applyAlignment="1">
      <alignment horizontal="center"/>
    </xf>
    <xf numFmtId="0" fontId="46" fillId="2" borderId="0" xfId="4" applyFont="1" applyFill="1" applyAlignment="1">
      <alignment horizontal="center" vertical="center"/>
    </xf>
    <xf numFmtId="0" fontId="19" fillId="6" borderId="0" xfId="1" applyFont="1" applyFill="1" applyAlignment="1">
      <alignment vertical="center"/>
    </xf>
    <xf numFmtId="0" fontId="20" fillId="10" borderId="0" xfId="1" applyFont="1" applyFill="1" applyAlignment="1">
      <alignment vertical="center"/>
    </xf>
    <xf numFmtId="0" fontId="47" fillId="2" borderId="0" xfId="4" applyFont="1" applyFill="1" applyAlignment="1">
      <alignment horizontal="center"/>
    </xf>
    <xf numFmtId="0" fontId="17" fillId="2" borderId="0" xfId="4" applyFont="1" applyFill="1" applyAlignment="1">
      <alignment horizontal="center" vertical="center"/>
    </xf>
    <xf numFmtId="0" fontId="21" fillId="10" borderId="0" xfId="1" applyFont="1" applyFill="1" applyAlignment="1">
      <alignment vertical="center"/>
    </xf>
    <xf numFmtId="49" fontId="20" fillId="10" borderId="0" xfId="1" applyNumberFormat="1" applyFont="1" applyFill="1" applyAlignment="1">
      <alignment vertical="center"/>
    </xf>
    <xf numFmtId="0" fontId="48" fillId="19" borderId="13" xfId="4" applyFont="1" applyFill="1" applyBorder="1" applyAlignment="1">
      <alignment horizontal="center" vertical="center" wrapText="1"/>
    </xf>
    <xf numFmtId="0" fontId="48" fillId="19" borderId="13" xfId="4" applyFont="1" applyFill="1" applyBorder="1" applyAlignment="1">
      <alignment horizontal="center" vertical="center"/>
    </xf>
    <xf numFmtId="20" fontId="48" fillId="19" borderId="13" xfId="4" applyNumberFormat="1" applyFont="1" applyFill="1" applyBorder="1" applyAlignment="1">
      <alignment horizontal="center" vertical="center"/>
    </xf>
    <xf numFmtId="0" fontId="45" fillId="2" borderId="0" xfId="4" applyFont="1" applyFill="1" applyAlignment="1">
      <alignment vertical="center"/>
    </xf>
    <xf numFmtId="165" fontId="29" fillId="0" borderId="0" xfId="2" applyNumberFormat="1" applyAlignment="1">
      <alignment horizontal="center"/>
    </xf>
    <xf numFmtId="165" fontId="45" fillId="2" borderId="0" xfId="4" applyNumberFormat="1" applyFont="1" applyFill="1"/>
    <xf numFmtId="165" fontId="28" fillId="2" borderId="0" xfId="4" applyNumberFormat="1" applyFont="1" applyFill="1" applyAlignment="1">
      <alignment vertical="center"/>
    </xf>
    <xf numFmtId="165" fontId="4" fillId="2" borderId="0" xfId="4" applyNumberFormat="1" applyFill="1" applyAlignment="1">
      <alignment horizontal="center"/>
    </xf>
    <xf numFmtId="0" fontId="19" fillId="0" borderId="0" xfId="4" applyFont="1" applyAlignment="1">
      <alignment horizontal="center" vertical="center"/>
    </xf>
    <xf numFmtId="172" fontId="21" fillId="0" borderId="0" xfId="4" applyNumberFormat="1" applyFont="1" applyAlignment="1">
      <alignment horizontal="center" vertical="center"/>
    </xf>
    <xf numFmtId="165" fontId="21" fillId="2" borderId="0" xfId="4" applyNumberFormat="1" applyFont="1" applyFill="1" applyAlignment="1">
      <alignment horizontal="center" vertical="center"/>
    </xf>
    <xf numFmtId="165" fontId="21" fillId="0" borderId="0" xfId="4" applyNumberFormat="1" applyFont="1" applyAlignment="1">
      <alignment horizontal="center" vertical="center"/>
    </xf>
    <xf numFmtId="0" fontId="47" fillId="0" borderId="0" xfId="4" applyFont="1" applyAlignment="1">
      <alignment horizontal="center" vertical="center"/>
    </xf>
    <xf numFmtId="172" fontId="13" fillId="2" borderId="0" xfId="4" applyNumberFormat="1" applyFont="1" applyFill="1" applyAlignment="1">
      <alignment horizontal="center" vertical="center"/>
    </xf>
    <xf numFmtId="0" fontId="4" fillId="3" borderId="0" xfId="4" applyFill="1"/>
    <xf numFmtId="0" fontId="4" fillId="4" borderId="0" xfId="4" applyFill="1"/>
    <xf numFmtId="0" fontId="19" fillId="0" borderId="0" xfId="4" applyFont="1" applyAlignment="1">
      <alignment horizontal="left" vertical="center"/>
    </xf>
    <xf numFmtId="0" fontId="33" fillId="4" borderId="0" xfId="1" applyFont="1" applyFill="1" applyAlignment="1">
      <alignment vertical="center" wrapText="1"/>
    </xf>
    <xf numFmtId="0" fontId="47" fillId="0" borderId="0" xfId="4" applyFont="1" applyAlignment="1">
      <alignment horizontal="left" vertical="center"/>
    </xf>
    <xf numFmtId="0" fontId="28" fillId="10" borderId="0" xfId="1" applyFont="1" applyFill="1" applyAlignment="1">
      <alignment vertical="center"/>
    </xf>
    <xf numFmtId="0" fontId="27" fillId="6" borderId="0" xfId="1" applyFont="1" applyFill="1" applyAlignment="1">
      <alignment horizontal="right" vertical="center"/>
    </xf>
    <xf numFmtId="0" fontId="28" fillId="4" borderId="0" xfId="1" applyFont="1" applyFill="1" applyAlignment="1">
      <alignment vertical="center"/>
    </xf>
    <xf numFmtId="0" fontId="12" fillId="4" borderId="0" xfId="1" applyFont="1" applyFill="1" applyAlignment="1">
      <alignment horizontal="center" vertical="center"/>
    </xf>
    <xf numFmtId="0" fontId="49" fillId="10" borderId="0" xfId="1" applyFont="1" applyFill="1" applyAlignment="1">
      <alignment vertical="center" wrapText="1"/>
    </xf>
    <xf numFmtId="0" fontId="49" fillId="4" borderId="0" xfId="1" applyFont="1" applyFill="1" applyAlignment="1">
      <alignment vertical="center" wrapText="1"/>
    </xf>
    <xf numFmtId="0" fontId="28" fillId="10" borderId="0" xfId="1" applyFont="1" applyFill="1" applyAlignment="1">
      <alignment horizontal="left" vertical="center"/>
    </xf>
    <xf numFmtId="165" fontId="21" fillId="2" borderId="0" xfId="4" applyNumberFormat="1" applyFont="1" applyFill="1" applyAlignment="1">
      <alignment horizontal="center" vertical="center" wrapText="1"/>
    </xf>
    <xf numFmtId="22" fontId="21" fillId="0" borderId="13" xfId="4" applyNumberFormat="1" applyFont="1" applyBorder="1" applyAlignment="1">
      <alignment horizontal="center" vertical="center"/>
    </xf>
    <xf numFmtId="165" fontId="21" fillId="0" borderId="13" xfId="4" applyNumberFormat="1" applyFont="1" applyBorder="1" applyAlignment="1">
      <alignment horizontal="center" vertical="center"/>
    </xf>
    <xf numFmtId="0" fontId="50" fillId="2" borderId="0" xfId="4" applyFont="1" applyFill="1"/>
    <xf numFmtId="165" fontId="20" fillId="0" borderId="13" xfId="4" applyNumberFormat="1" applyFont="1" applyBorder="1" applyAlignment="1">
      <alignment horizontal="center" vertical="center"/>
    </xf>
    <xf numFmtId="49" fontId="28" fillId="10" borderId="0" xfId="1" applyNumberFormat="1" applyFont="1" applyFill="1" applyAlignment="1">
      <alignment vertical="center"/>
    </xf>
    <xf numFmtId="165" fontId="21" fillId="2" borderId="13" xfId="4" applyNumberFormat="1" applyFont="1" applyFill="1" applyBorder="1" applyAlignment="1">
      <alignment horizontal="center" vertical="center"/>
    </xf>
    <xf numFmtId="0" fontId="3" fillId="0" borderId="0" xfId="6"/>
    <xf numFmtId="0" fontId="3" fillId="0" borderId="0" xfId="6" applyAlignment="1">
      <alignment horizontal="center"/>
    </xf>
    <xf numFmtId="164" fontId="3" fillId="0" borderId="0" xfId="6" applyNumberFormat="1"/>
    <xf numFmtId="164" fontId="3" fillId="0" borderId="0" xfId="6" applyNumberFormat="1" applyAlignment="1">
      <alignment horizontal="center"/>
    </xf>
    <xf numFmtId="0" fontId="3" fillId="20" borderId="0" xfId="6" applyFill="1"/>
    <xf numFmtId="164" fontId="3" fillId="20" borderId="0" xfId="6" applyNumberFormat="1" applyFill="1" applyAlignment="1">
      <alignment horizontal="center"/>
    </xf>
    <xf numFmtId="0" fontId="3" fillId="20" borderId="0" xfId="6" applyFill="1" applyAlignment="1">
      <alignment horizontal="center"/>
    </xf>
    <xf numFmtId="1" fontId="3" fillId="0" borderId="0" xfId="6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172" fontId="28" fillId="0" borderId="0" xfId="4" applyNumberFormat="1" applyFont="1" applyAlignment="1">
      <alignment horizontal="left" vertical="center"/>
    </xf>
    <xf numFmtId="0" fontId="52" fillId="10" borderId="0" xfId="1" applyFont="1" applyFill="1" applyAlignment="1">
      <alignment vertical="center"/>
    </xf>
    <xf numFmtId="165" fontId="21" fillId="2" borderId="0" xfId="4" applyNumberFormat="1" applyFont="1" applyFill="1" applyAlignment="1">
      <alignment vertical="center"/>
    </xf>
    <xf numFmtId="0" fontId="45" fillId="2" borderId="0" xfId="8" applyFont="1" applyFill="1"/>
    <xf numFmtId="0" fontId="45" fillId="2" borderId="0" xfId="8" applyFont="1" applyFill="1" applyAlignment="1">
      <alignment horizontal="center"/>
    </xf>
    <xf numFmtId="0" fontId="46" fillId="2" borderId="0" xfId="8" applyFont="1" applyFill="1" applyAlignment="1">
      <alignment horizontal="center" vertical="center"/>
    </xf>
    <xf numFmtId="0" fontId="48" fillId="19" borderId="13" xfId="8" applyFont="1" applyFill="1" applyBorder="1" applyAlignment="1">
      <alignment horizontal="center" vertical="center" wrapText="1"/>
    </xf>
    <xf numFmtId="0" fontId="48" fillId="19" borderId="13" xfId="8" applyFont="1" applyFill="1" applyBorder="1" applyAlignment="1">
      <alignment horizontal="center" vertical="center"/>
    </xf>
    <xf numFmtId="0" fontId="45" fillId="2" borderId="0" xfId="8" applyFont="1" applyFill="1" applyAlignment="1">
      <alignment vertical="center"/>
    </xf>
    <xf numFmtId="20" fontId="48" fillId="19" borderId="13" xfId="8" applyNumberFormat="1" applyFont="1" applyFill="1" applyBorder="1" applyAlignment="1">
      <alignment horizontal="center" vertical="center"/>
    </xf>
    <xf numFmtId="165" fontId="21" fillId="2" borderId="13" xfId="8" applyNumberFormat="1" applyFont="1" applyFill="1" applyBorder="1" applyAlignment="1">
      <alignment horizontal="center" vertical="center"/>
    </xf>
    <xf numFmtId="165" fontId="45" fillId="2" borderId="0" xfId="8" applyNumberFormat="1" applyFont="1" applyFill="1"/>
    <xf numFmtId="0" fontId="45" fillId="0" borderId="0" xfId="8" applyFont="1"/>
    <xf numFmtId="0" fontId="45" fillId="2" borderId="0" xfId="8" applyFont="1" applyFill="1" applyAlignment="1">
      <alignment horizontal="center" vertical="center"/>
    </xf>
    <xf numFmtId="165" fontId="21" fillId="2" borderId="0" xfId="8" applyNumberFormat="1" applyFont="1" applyFill="1" applyBorder="1" applyAlignment="1">
      <alignment horizontal="left" vertical="center" wrapText="1"/>
    </xf>
    <xf numFmtId="165" fontId="28" fillId="2" borderId="0" xfId="8" applyNumberFormat="1" applyFont="1" applyFill="1" applyAlignment="1">
      <alignment vertical="center"/>
    </xf>
    <xf numFmtId="172" fontId="21" fillId="0" borderId="13" xfId="4" applyNumberFormat="1" applyFont="1" applyBorder="1" applyAlignment="1">
      <alignment horizontal="center" vertical="center"/>
    </xf>
    <xf numFmtId="0" fontId="27" fillId="6" borderId="0" xfId="1" applyFont="1" applyFill="1" applyAlignment="1">
      <alignment horizontal="left" vertical="center"/>
    </xf>
    <xf numFmtId="0" fontId="20" fillId="10" borderId="0" xfId="1" applyFont="1" applyFill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3" fillId="10" borderId="0" xfId="1" applyFont="1" applyFill="1" applyAlignment="1">
      <alignment vertical="center"/>
    </xf>
    <xf numFmtId="165" fontId="17" fillId="0" borderId="13" xfId="0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7" fillId="6" borderId="0" xfId="1" applyFont="1" applyFill="1" applyAlignment="1">
      <alignment horizontal="left" vertical="center"/>
    </xf>
    <xf numFmtId="0" fontId="45" fillId="2" borderId="13" xfId="8" applyFont="1" applyFill="1" applyBorder="1" applyAlignment="1">
      <alignment horizontal="center"/>
    </xf>
    <xf numFmtId="0" fontId="13" fillId="19" borderId="13" xfId="8" applyFont="1" applyFill="1" applyBorder="1" applyAlignment="1">
      <alignment horizontal="center" vertical="center"/>
    </xf>
    <xf numFmtId="0" fontId="19" fillId="6" borderId="0" xfId="1" applyFont="1" applyFill="1" applyAlignment="1">
      <alignment horizontal="left" vertical="center"/>
    </xf>
    <xf numFmtId="0" fontId="22" fillId="14" borderId="0" xfId="1" applyFont="1" applyFill="1" applyAlignment="1">
      <alignment horizontal="center" vertical="center"/>
    </xf>
    <xf numFmtId="0" fontId="20" fillId="10" borderId="0" xfId="1" applyFont="1" applyFill="1" applyAlignment="1">
      <alignment horizontal="left" vertical="center"/>
    </xf>
    <xf numFmtId="165" fontId="19" fillId="19" borderId="13" xfId="8" applyNumberFormat="1" applyFont="1" applyFill="1" applyBorder="1" applyAlignment="1">
      <alignment horizontal="center" vertical="center"/>
    </xf>
    <xf numFmtId="165" fontId="19" fillId="19" borderId="17" xfId="4" applyNumberFormat="1" applyFont="1" applyFill="1" applyBorder="1" applyAlignment="1">
      <alignment horizontal="center" vertical="center"/>
    </xf>
    <xf numFmtId="165" fontId="19" fillId="19" borderId="18" xfId="4" applyNumberFormat="1" applyFont="1" applyFill="1" applyBorder="1" applyAlignment="1">
      <alignment horizontal="center" vertical="center"/>
    </xf>
    <xf numFmtId="165" fontId="19" fillId="19" borderId="19" xfId="4" applyNumberFormat="1" applyFont="1" applyFill="1" applyBorder="1" applyAlignment="1">
      <alignment horizontal="center" vertical="center"/>
    </xf>
    <xf numFmtId="0" fontId="13" fillId="19" borderId="68" xfId="4" applyFont="1" applyFill="1" applyBorder="1" applyAlignment="1">
      <alignment horizontal="center" vertical="center"/>
    </xf>
    <xf numFmtId="0" fontId="13" fillId="19" borderId="88" xfId="4" applyFont="1" applyFill="1" applyBorder="1" applyAlignment="1">
      <alignment horizontal="center" vertical="center"/>
    </xf>
    <xf numFmtId="0" fontId="13" fillId="19" borderId="69" xfId="4" applyFont="1" applyFill="1" applyBorder="1" applyAlignment="1">
      <alignment horizontal="center" vertical="center"/>
    </xf>
    <xf numFmtId="0" fontId="13" fillId="19" borderId="89" xfId="4" applyFont="1" applyFill="1" applyBorder="1" applyAlignment="1">
      <alignment horizontal="center" vertical="center"/>
    </xf>
    <xf numFmtId="0" fontId="13" fillId="19" borderId="0" xfId="4" applyFont="1" applyFill="1" applyBorder="1" applyAlignment="1">
      <alignment horizontal="center" vertical="center"/>
    </xf>
    <xf numFmtId="0" fontId="13" fillId="19" borderId="39" xfId="4" applyFont="1" applyFill="1" applyBorder="1" applyAlignment="1">
      <alignment horizontal="center" vertical="center"/>
    </xf>
    <xf numFmtId="0" fontId="13" fillId="19" borderId="70" xfId="4" applyFont="1" applyFill="1" applyBorder="1" applyAlignment="1">
      <alignment horizontal="center" vertical="center"/>
    </xf>
    <xf numFmtId="0" fontId="13" fillId="19" borderId="1" xfId="4" applyFont="1" applyFill="1" applyBorder="1" applyAlignment="1">
      <alignment horizontal="center" vertical="center"/>
    </xf>
    <xf numFmtId="0" fontId="13" fillId="19" borderId="71" xfId="4" applyFont="1" applyFill="1" applyBorder="1" applyAlignment="1">
      <alignment horizontal="center" vertical="center"/>
    </xf>
    <xf numFmtId="165" fontId="19" fillId="19" borderId="17" xfId="8" applyNumberFormat="1" applyFont="1" applyFill="1" applyBorder="1" applyAlignment="1">
      <alignment horizontal="center" vertical="center"/>
    </xf>
    <xf numFmtId="165" fontId="19" fillId="19" borderId="18" xfId="8" applyNumberFormat="1" applyFont="1" applyFill="1" applyBorder="1" applyAlignment="1">
      <alignment horizontal="center" vertical="center"/>
    </xf>
    <xf numFmtId="165" fontId="19" fillId="19" borderId="19" xfId="8" applyNumberFormat="1" applyFont="1" applyFill="1" applyBorder="1" applyAlignment="1">
      <alignment horizontal="center" vertical="center"/>
    </xf>
    <xf numFmtId="165" fontId="19" fillId="19" borderId="13" xfId="4" applyNumberFormat="1" applyFont="1" applyFill="1" applyBorder="1" applyAlignment="1">
      <alignment horizontal="center" vertical="center"/>
    </xf>
    <xf numFmtId="0" fontId="45" fillId="2" borderId="13" xfId="4" applyFont="1" applyFill="1" applyBorder="1" applyAlignment="1">
      <alignment horizontal="center"/>
    </xf>
    <xf numFmtId="0" fontId="13" fillId="19" borderId="13" xfId="4" applyFont="1" applyFill="1" applyBorder="1" applyAlignment="1">
      <alignment horizontal="center" vertical="center"/>
    </xf>
    <xf numFmtId="165" fontId="21" fillId="0" borderId="0" xfId="4" applyNumberFormat="1" applyFont="1" applyAlignment="1">
      <alignment horizontal="left" vertical="center" wrapText="1"/>
    </xf>
    <xf numFmtId="0" fontId="21" fillId="10" borderId="0" xfId="1" applyFont="1" applyFill="1" applyAlignment="1">
      <alignment horizontal="left" vertical="center"/>
    </xf>
    <xf numFmtId="165" fontId="19" fillId="19" borderId="68" xfId="8" applyNumberFormat="1" applyFont="1" applyFill="1" applyBorder="1" applyAlignment="1">
      <alignment horizontal="center" vertical="center"/>
    </xf>
    <xf numFmtId="165" fontId="19" fillId="19" borderId="88" xfId="8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2" fontId="21" fillId="0" borderId="21" xfId="4" applyNumberFormat="1" applyFont="1" applyBorder="1" applyAlignment="1">
      <alignment horizontal="center" vertical="center"/>
    </xf>
    <xf numFmtId="172" fontId="21" fillId="0" borderId="23" xfId="4" applyNumberFormat="1" applyFont="1" applyBorder="1" applyAlignment="1">
      <alignment horizontal="center" vertical="center"/>
    </xf>
    <xf numFmtId="172" fontId="21" fillId="0" borderId="33" xfId="4" applyNumberFormat="1" applyFont="1" applyBorder="1" applyAlignment="1">
      <alignment horizontal="center" vertical="center"/>
    </xf>
    <xf numFmtId="172" fontId="13" fillId="19" borderId="68" xfId="4" applyNumberFormat="1" applyFont="1" applyFill="1" applyBorder="1" applyAlignment="1">
      <alignment horizontal="center" vertical="center"/>
    </xf>
    <xf numFmtId="172" fontId="13" fillId="19" borderId="88" xfId="4" applyNumberFormat="1" applyFont="1" applyFill="1" applyBorder="1" applyAlignment="1">
      <alignment horizontal="center" vertical="center"/>
    </xf>
    <xf numFmtId="172" fontId="13" fillId="19" borderId="69" xfId="4" applyNumberFormat="1" applyFont="1" applyFill="1" applyBorder="1" applyAlignment="1">
      <alignment horizontal="center" vertical="center"/>
    </xf>
    <xf numFmtId="172" fontId="13" fillId="19" borderId="89" xfId="4" applyNumberFormat="1" applyFont="1" applyFill="1" applyBorder="1" applyAlignment="1">
      <alignment horizontal="center" vertical="center"/>
    </xf>
    <xf numFmtId="172" fontId="13" fillId="19" borderId="0" xfId="4" applyNumberFormat="1" applyFont="1" applyFill="1" applyAlignment="1">
      <alignment horizontal="center" vertical="center"/>
    </xf>
    <xf numFmtId="172" fontId="13" fillId="19" borderId="39" xfId="4" applyNumberFormat="1" applyFont="1" applyFill="1" applyBorder="1" applyAlignment="1">
      <alignment horizontal="center" vertical="center"/>
    </xf>
    <xf numFmtId="172" fontId="13" fillId="19" borderId="70" xfId="4" applyNumberFormat="1" applyFont="1" applyFill="1" applyBorder="1" applyAlignment="1">
      <alignment horizontal="center" vertical="center"/>
    </xf>
    <xf numFmtId="172" fontId="13" fillId="19" borderId="1" xfId="4" applyNumberFormat="1" applyFont="1" applyFill="1" applyBorder="1" applyAlignment="1">
      <alignment horizontal="center" vertical="center"/>
    </xf>
    <xf numFmtId="172" fontId="13" fillId="19" borderId="71" xfId="4" applyNumberFormat="1" applyFont="1" applyFill="1" applyBorder="1" applyAlignment="1">
      <alignment horizontal="center" vertical="center"/>
    </xf>
    <xf numFmtId="0" fontId="5" fillId="10" borderId="0" xfId="1" applyFont="1" applyFill="1" applyAlignment="1">
      <alignment horizontal="left" vertical="center" wrapText="1"/>
    </xf>
    <xf numFmtId="0" fontId="12" fillId="14" borderId="0" xfId="1" applyFont="1" applyFill="1" applyAlignment="1">
      <alignment horizontal="center" vertical="center"/>
    </xf>
    <xf numFmtId="0" fontId="11" fillId="5" borderId="13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36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37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38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/>
    </xf>
    <xf numFmtId="0" fontId="28" fillId="10" borderId="1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justify" vertical="center" wrapText="1"/>
    </xf>
    <xf numFmtId="0" fontId="11" fillId="3" borderId="0" xfId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22" fillId="9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left" vertical="center"/>
    </xf>
    <xf numFmtId="0" fontId="28" fillId="10" borderId="1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0" fontId="6" fillId="4" borderId="1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11" fillId="7" borderId="68" xfId="1" applyFont="1" applyFill="1" applyBorder="1" applyAlignment="1">
      <alignment horizontal="center" vertical="center" wrapText="1"/>
    </xf>
    <xf numFmtId="0" fontId="11" fillId="7" borderId="69" xfId="1" applyFont="1" applyFill="1" applyBorder="1" applyAlignment="1">
      <alignment horizontal="center" vertical="center" wrapText="1"/>
    </xf>
    <xf numFmtId="0" fontId="11" fillId="7" borderId="70" xfId="1" applyFont="1" applyFill="1" applyBorder="1" applyAlignment="1">
      <alignment horizontal="center" vertical="center" wrapText="1"/>
    </xf>
    <xf numFmtId="0" fontId="11" fillId="7" borderId="71" xfId="1" applyFont="1" applyFill="1" applyBorder="1" applyAlignment="1">
      <alignment horizontal="center" vertical="center" wrapText="1"/>
    </xf>
    <xf numFmtId="164" fontId="5" fillId="6" borderId="17" xfId="1" applyNumberFormat="1" applyFont="1" applyFill="1" applyBorder="1" applyAlignment="1">
      <alignment horizontal="center" vertical="center"/>
    </xf>
    <xf numFmtId="164" fontId="5" fillId="6" borderId="19" xfId="1" applyNumberFormat="1" applyFont="1" applyFill="1" applyBorder="1" applyAlignment="1">
      <alignment horizontal="center" vertical="center"/>
    </xf>
    <xf numFmtId="0" fontId="11" fillId="7" borderId="13" xfId="1" applyFont="1" applyFill="1" applyBorder="1" applyAlignment="1">
      <alignment horizontal="center" vertical="center" wrapText="1"/>
    </xf>
    <xf numFmtId="164" fontId="5" fillId="6" borderId="13" xfId="1" applyNumberFormat="1" applyFont="1" applyFill="1" applyBorder="1" applyAlignment="1">
      <alignment horizontal="center" vertical="center"/>
    </xf>
    <xf numFmtId="22" fontId="11" fillId="6" borderId="18" xfId="1" applyNumberFormat="1" applyFont="1" applyFill="1" applyBorder="1" applyAlignment="1">
      <alignment horizontal="left" vertical="center"/>
    </xf>
    <xf numFmtId="22" fontId="11" fillId="6" borderId="19" xfId="1" applyNumberFormat="1" applyFont="1" applyFill="1" applyBorder="1" applyAlignment="1">
      <alignment horizontal="left" vertical="center"/>
    </xf>
    <xf numFmtId="0" fontId="11" fillId="6" borderId="18" xfId="1" applyFont="1" applyFill="1" applyBorder="1" applyAlignment="1">
      <alignment horizontal="right" vertical="center"/>
    </xf>
    <xf numFmtId="0" fontId="11" fillId="6" borderId="17" xfId="1" applyFont="1" applyFill="1" applyBorder="1" applyAlignment="1">
      <alignment horizontal="center"/>
    </xf>
    <xf numFmtId="0" fontId="11" fillId="6" borderId="18" xfId="1" applyFont="1" applyFill="1" applyBorder="1" applyAlignment="1">
      <alignment horizontal="center"/>
    </xf>
    <xf numFmtId="0" fontId="11" fillId="7" borderId="17" xfId="1" applyFont="1" applyFill="1" applyBorder="1" applyAlignment="1">
      <alignment horizontal="center" vertical="center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19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33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left" vertical="center"/>
    </xf>
    <xf numFmtId="164" fontId="5" fillId="6" borderId="22" xfId="1" applyNumberFormat="1" applyFont="1" applyFill="1" applyBorder="1" applyAlignment="1">
      <alignment horizontal="center" vertical="center"/>
    </xf>
    <xf numFmtId="164" fontId="5" fillId="6" borderId="39" xfId="1" applyNumberFormat="1" applyFont="1" applyFill="1" applyBorder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0" fontId="28" fillId="12" borderId="0" xfId="1" applyFont="1" applyFill="1" applyBorder="1" applyAlignment="1">
      <alignment horizontal="left" vertical="center" wrapText="1"/>
    </xf>
    <xf numFmtId="0" fontId="8" fillId="6" borderId="29" xfId="1" applyFont="1" applyFill="1" applyBorder="1" applyAlignment="1">
      <alignment horizontal="center" vertical="center"/>
    </xf>
    <xf numFmtId="0" fontId="6" fillId="10" borderId="30" xfId="1" applyFont="1" applyFill="1" applyBorder="1" applyAlignment="1">
      <alignment horizontal="center" vertical="center"/>
    </xf>
    <xf numFmtId="0" fontId="6" fillId="10" borderId="31" xfId="1" applyFont="1" applyFill="1" applyBorder="1" applyAlignment="1">
      <alignment horizontal="center" vertical="center"/>
    </xf>
    <xf numFmtId="0" fontId="6" fillId="10" borderId="32" xfId="1" applyFont="1" applyFill="1" applyBorder="1" applyAlignment="1">
      <alignment horizontal="center" vertical="center"/>
    </xf>
    <xf numFmtId="0" fontId="10" fillId="11" borderId="17" xfId="1" applyFont="1" applyFill="1" applyBorder="1" applyAlignment="1">
      <alignment horizontal="center" vertical="center"/>
    </xf>
    <xf numFmtId="0" fontId="10" fillId="11" borderId="18" xfId="1" applyFont="1" applyFill="1" applyBorder="1" applyAlignment="1">
      <alignment horizontal="center" vertical="center"/>
    </xf>
    <xf numFmtId="0" fontId="10" fillId="11" borderId="19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 wrapText="1"/>
    </xf>
    <xf numFmtId="0" fontId="7" fillId="10" borderId="17" xfId="1" applyNumberFormat="1" applyFont="1" applyFill="1" applyBorder="1" applyAlignment="1">
      <alignment horizontal="center" vertical="center"/>
    </xf>
    <xf numFmtId="0" fontId="7" fillId="10" borderId="19" xfId="1" applyNumberFormat="1" applyFont="1" applyFill="1" applyBorder="1" applyAlignment="1">
      <alignment horizontal="center" vertical="center"/>
    </xf>
    <xf numFmtId="0" fontId="8" fillId="6" borderId="17" xfId="1" applyFont="1" applyFill="1" applyBorder="1" applyAlignment="1">
      <alignment horizontal="left" vertical="center"/>
    </xf>
    <xf numFmtId="0" fontId="8" fillId="6" borderId="19" xfId="1" applyFont="1" applyFill="1" applyBorder="1" applyAlignment="1">
      <alignment horizontal="left" vertical="center"/>
    </xf>
    <xf numFmtId="49" fontId="5" fillId="3" borderId="17" xfId="1" applyNumberFormat="1" applyFont="1" applyFill="1" applyBorder="1" applyAlignment="1">
      <alignment horizontal="center" vertical="center"/>
    </xf>
    <xf numFmtId="49" fontId="5" fillId="3" borderId="19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center" vertical="center"/>
    </xf>
    <xf numFmtId="0" fontId="5" fillId="3" borderId="19" xfId="1" applyNumberFormat="1" applyFont="1" applyFill="1" applyBorder="1" applyAlignment="1">
      <alignment horizontal="center" vertical="center"/>
    </xf>
    <xf numFmtId="0" fontId="5" fillId="3" borderId="70" xfId="1" applyNumberFormat="1" applyFont="1" applyFill="1" applyBorder="1" applyAlignment="1">
      <alignment horizontal="center" vertical="center"/>
    </xf>
    <xf numFmtId="0" fontId="5" fillId="3" borderId="71" xfId="1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center" vertical="center"/>
    </xf>
    <xf numFmtId="164" fontId="5" fillId="3" borderId="42" xfId="1" applyNumberFormat="1" applyFont="1" applyFill="1" applyBorder="1" applyAlignment="1">
      <alignment horizontal="center" vertical="center"/>
    </xf>
    <xf numFmtId="164" fontId="5" fillId="3" borderId="43" xfId="1" applyNumberFormat="1" applyFont="1" applyFill="1" applyBorder="1" applyAlignment="1">
      <alignment horizontal="center" vertical="center"/>
    </xf>
    <xf numFmtId="164" fontId="5" fillId="3" borderId="40" xfId="1" applyNumberFormat="1" applyFont="1" applyFill="1" applyBorder="1" applyAlignment="1">
      <alignment horizontal="center" vertical="center"/>
    </xf>
    <xf numFmtId="164" fontId="5" fillId="3" borderId="41" xfId="1" applyNumberFormat="1" applyFont="1" applyFill="1" applyBorder="1" applyAlignment="1">
      <alignment horizontal="center" vertical="center"/>
    </xf>
    <xf numFmtId="0" fontId="5" fillId="6" borderId="65" xfId="1" applyFont="1" applyFill="1" applyBorder="1" applyAlignment="1">
      <alignment horizontal="left" vertical="center" wrapText="1"/>
    </xf>
    <xf numFmtId="0" fontId="11" fillId="6" borderId="66" xfId="1" applyFont="1" applyFill="1" applyBorder="1" applyAlignment="1">
      <alignment horizontal="left" vertical="center" wrapText="1"/>
    </xf>
    <xf numFmtId="0" fontId="11" fillId="6" borderId="67" xfId="1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vertic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11" fillId="7" borderId="73" xfId="1" applyFont="1" applyFill="1" applyBorder="1" applyAlignment="1">
      <alignment horizontal="center" vertical="center" wrapText="1"/>
    </xf>
    <xf numFmtId="0" fontId="11" fillId="7" borderId="74" xfId="1" applyFont="1" applyFill="1" applyBorder="1" applyAlignment="1">
      <alignment horizontal="center" vertical="center" wrapText="1"/>
    </xf>
    <xf numFmtId="0" fontId="5" fillId="3" borderId="40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/>
    </xf>
    <xf numFmtId="0" fontId="5" fillId="3" borderId="42" xfId="1" applyNumberFormat="1" applyFont="1" applyFill="1" applyBorder="1" applyAlignment="1">
      <alignment horizontal="center" vertical="center"/>
    </xf>
    <xf numFmtId="0" fontId="5" fillId="3" borderId="43" xfId="1" applyNumberFormat="1" applyFont="1" applyFill="1" applyBorder="1" applyAlignment="1">
      <alignment horizontal="center" vertical="center"/>
    </xf>
    <xf numFmtId="49" fontId="5" fillId="3" borderId="42" xfId="1" applyNumberFormat="1" applyFont="1" applyFill="1" applyBorder="1" applyAlignment="1">
      <alignment horizontal="center" vertical="center"/>
    </xf>
    <xf numFmtId="49" fontId="5" fillId="3" borderId="43" xfId="1" applyNumberFormat="1" applyFont="1" applyFill="1" applyBorder="1" applyAlignment="1">
      <alignment horizontal="center" vertical="center"/>
    </xf>
    <xf numFmtId="2" fontId="5" fillId="3" borderId="17" xfId="1" applyNumberFormat="1" applyFont="1" applyFill="1" applyBorder="1" applyAlignment="1">
      <alignment horizontal="center" vertical="center"/>
    </xf>
    <xf numFmtId="2" fontId="5" fillId="3" borderId="19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horizontal="center" vertical="center" wrapText="1"/>
    </xf>
    <xf numFmtId="0" fontId="11" fillId="7" borderId="40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17" fillId="7" borderId="62" xfId="1" applyFont="1" applyFill="1" applyBorder="1" applyAlignment="1">
      <alignment horizontal="center" vertical="center"/>
    </xf>
    <xf numFmtId="0" fontId="17" fillId="7" borderId="63" xfId="1" applyFont="1" applyFill="1" applyBorder="1" applyAlignment="1">
      <alignment horizontal="center" vertical="center"/>
    </xf>
    <xf numFmtId="0" fontId="17" fillId="7" borderId="64" xfId="1" applyFont="1" applyFill="1" applyBorder="1" applyAlignment="1">
      <alignment horizontal="center" vertical="center"/>
    </xf>
    <xf numFmtId="0" fontId="5" fillId="6" borderId="65" xfId="1" applyFont="1" applyFill="1" applyBorder="1" applyAlignment="1">
      <alignment horizontal="justify" vertical="center" wrapText="1"/>
    </xf>
    <xf numFmtId="0" fontId="5" fillId="6" borderId="66" xfId="1" applyFont="1" applyFill="1" applyBorder="1" applyAlignment="1">
      <alignment horizontal="justify" vertical="center" wrapText="1"/>
    </xf>
    <xf numFmtId="0" fontId="5" fillId="6" borderId="67" xfId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2" fontId="5" fillId="3" borderId="42" xfId="1" applyNumberFormat="1" applyFont="1" applyFill="1" applyBorder="1" applyAlignment="1">
      <alignment horizontal="center" vertical="center"/>
    </xf>
    <xf numFmtId="2" fontId="5" fillId="3" borderId="43" xfId="1" applyNumberFormat="1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 wrapText="1" shrinkToFit="1"/>
    </xf>
    <xf numFmtId="0" fontId="19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5" fillId="3" borderId="68" xfId="1" applyFont="1" applyFill="1" applyBorder="1" applyAlignment="1">
      <alignment horizontal="center" vertical="center" wrapText="1"/>
    </xf>
    <xf numFmtId="0" fontId="5" fillId="6" borderId="65" xfId="1" applyFont="1" applyFill="1" applyBorder="1" applyAlignment="1">
      <alignment vertical="center" wrapText="1"/>
    </xf>
    <xf numFmtId="0" fontId="5" fillId="6" borderId="66" xfId="1" applyFont="1" applyFill="1" applyBorder="1" applyAlignment="1">
      <alignment vertical="center" wrapText="1"/>
    </xf>
    <xf numFmtId="0" fontId="5" fillId="6" borderId="67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5" fontId="19" fillId="19" borderId="68" xfId="4" applyNumberFormat="1" applyFont="1" applyFill="1" applyBorder="1" applyAlignment="1">
      <alignment horizontal="center" vertical="center"/>
    </xf>
    <xf numFmtId="165" fontId="19" fillId="19" borderId="88" xfId="4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 3 2" xfId="5"/>
    <cellStyle name="Normal 3 3" xfId="6"/>
    <cellStyle name="Normal 4" xfId="4"/>
    <cellStyle name="Normal 4 2" xfId="8"/>
    <cellStyle name="Normal 4 3" xfId="9"/>
    <cellStyle name="Porcentaje" xfId="3" builtinId="5"/>
    <cellStyle name="Porcentaje 2" xfId="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Regresion!$B$3:$B$13</c:f>
              <c:numCache>
                <c:formatCode>0.000</c:formatCode>
                <c:ptCount val="11"/>
                <c:pt idx="0">
                  <c:v>1.103</c:v>
                </c:pt>
                <c:pt idx="1">
                  <c:v>1.105</c:v>
                </c:pt>
                <c:pt idx="2">
                  <c:v>1.1060000000000001</c:v>
                </c:pt>
                <c:pt idx="3">
                  <c:v>1.107</c:v>
                </c:pt>
                <c:pt idx="4">
                  <c:v>1.1080000000000001</c:v>
                </c:pt>
                <c:pt idx="5">
                  <c:v>1.1100000000000001</c:v>
                </c:pt>
                <c:pt idx="6">
                  <c:v>1.111</c:v>
                </c:pt>
                <c:pt idx="7">
                  <c:v>1.1120000000000001</c:v>
                </c:pt>
                <c:pt idx="8">
                  <c:v>1.113</c:v>
                </c:pt>
                <c:pt idx="9">
                  <c:v>1.115</c:v>
                </c:pt>
                <c:pt idx="10">
                  <c:v>1.1160000000000001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86-4868-821E-1A43D59DE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252160"/>
        <c:axId val="-584251616"/>
      </c:scatterChart>
      <c:valAx>
        <c:axId val="-58425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251616"/>
        <c:crosses val="autoZero"/>
        <c:crossBetween val="midCat"/>
      </c:valAx>
      <c:valAx>
        <c:axId val="-5842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252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794757506716928E-2"/>
                  <c:y val="0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Regresion!$D$3:$D$13</c:f>
              <c:numCache>
                <c:formatCode>0.000</c:formatCode>
                <c:ptCount val="11"/>
                <c:pt idx="0">
                  <c:v>1.107</c:v>
                </c:pt>
                <c:pt idx="1">
                  <c:v>1.1080000000000001</c:v>
                </c:pt>
                <c:pt idx="2">
                  <c:v>1.1100000000000001</c:v>
                </c:pt>
                <c:pt idx="3">
                  <c:v>1.111</c:v>
                </c:pt>
                <c:pt idx="4">
                  <c:v>1.1120000000000001</c:v>
                </c:pt>
                <c:pt idx="5">
                  <c:v>1.113</c:v>
                </c:pt>
                <c:pt idx="6">
                  <c:v>1.115</c:v>
                </c:pt>
                <c:pt idx="7">
                  <c:v>1.1160000000000001</c:v>
                </c:pt>
                <c:pt idx="8">
                  <c:v>1.117</c:v>
                </c:pt>
                <c:pt idx="9">
                  <c:v>1.1180000000000001</c:v>
                </c:pt>
                <c:pt idx="10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03-4436-B44C-7DEF12EF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249984"/>
        <c:axId val="-584614288"/>
      </c:scatterChart>
      <c:valAx>
        <c:axId val="-58424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614288"/>
        <c:crosses val="autoZero"/>
        <c:crossBetween val="midCat"/>
      </c:valAx>
      <c:valAx>
        <c:axId val="-5846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24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Regresion!$H$3:$H$13</c:f>
              <c:numCache>
                <c:formatCode>0.000</c:formatCode>
                <c:ptCount val="11"/>
                <c:pt idx="0">
                  <c:v>1.107</c:v>
                </c:pt>
                <c:pt idx="1">
                  <c:v>1.1080000000000001</c:v>
                </c:pt>
                <c:pt idx="2">
                  <c:v>1.1100000000000001</c:v>
                </c:pt>
                <c:pt idx="3">
                  <c:v>1.111</c:v>
                </c:pt>
                <c:pt idx="4">
                  <c:v>1.1120000000000001</c:v>
                </c:pt>
                <c:pt idx="5">
                  <c:v>1.113</c:v>
                </c:pt>
                <c:pt idx="6">
                  <c:v>1.115</c:v>
                </c:pt>
                <c:pt idx="7">
                  <c:v>1.1160000000000001</c:v>
                </c:pt>
                <c:pt idx="8">
                  <c:v>1.117</c:v>
                </c:pt>
                <c:pt idx="9">
                  <c:v>1.1180000000000001</c:v>
                </c:pt>
                <c:pt idx="10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EB-43D6-A681-36FFE236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613744"/>
        <c:axId val="-584628432"/>
      </c:scatterChart>
      <c:valAx>
        <c:axId val="-58461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628432"/>
        <c:crosses val="autoZero"/>
        <c:crossBetween val="midCat"/>
      </c:valAx>
      <c:valAx>
        <c:axId val="-5846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61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Regresion!$I$3:$I$13</c:f>
              <c:numCache>
                <c:formatCode>0.000</c:formatCode>
                <c:ptCount val="11"/>
                <c:pt idx="0">
                  <c:v>1.111</c:v>
                </c:pt>
                <c:pt idx="1">
                  <c:v>1.1120000000000001</c:v>
                </c:pt>
                <c:pt idx="2">
                  <c:v>1.113</c:v>
                </c:pt>
                <c:pt idx="3">
                  <c:v>1.1140000000000001</c:v>
                </c:pt>
                <c:pt idx="4">
                  <c:v>1.1160000000000001</c:v>
                </c:pt>
                <c:pt idx="5">
                  <c:v>1.117</c:v>
                </c:pt>
                <c:pt idx="6">
                  <c:v>1.1180000000000001</c:v>
                </c:pt>
                <c:pt idx="7">
                  <c:v>1.119</c:v>
                </c:pt>
                <c:pt idx="8">
                  <c:v>1.121</c:v>
                </c:pt>
                <c:pt idx="9">
                  <c:v>1.1220000000000001</c:v>
                </c:pt>
                <c:pt idx="10">
                  <c:v>1.123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9A-483E-B527-C833907C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713184"/>
        <c:axId val="-584711552"/>
      </c:scatterChart>
      <c:valAx>
        <c:axId val="-58471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711552"/>
        <c:crosses val="autoZero"/>
        <c:crossBetween val="midCat"/>
      </c:valAx>
      <c:valAx>
        <c:axId val="-58471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71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Regresion!$O$3:$O$13</c:f>
              <c:numCache>
                <c:formatCode>0.000</c:formatCode>
                <c:ptCount val="11"/>
                <c:pt idx="0">
                  <c:v>1.111</c:v>
                </c:pt>
                <c:pt idx="1">
                  <c:v>1.1120000000000001</c:v>
                </c:pt>
                <c:pt idx="2">
                  <c:v>1.113</c:v>
                </c:pt>
                <c:pt idx="3">
                  <c:v>1.1140000000000001</c:v>
                </c:pt>
                <c:pt idx="4">
                  <c:v>1.1160000000000001</c:v>
                </c:pt>
                <c:pt idx="5">
                  <c:v>1.117</c:v>
                </c:pt>
                <c:pt idx="6">
                  <c:v>1.1180000000000001</c:v>
                </c:pt>
                <c:pt idx="7">
                  <c:v>1.119</c:v>
                </c:pt>
                <c:pt idx="8" formatCode="General">
                  <c:v>1.121</c:v>
                </c:pt>
                <c:pt idx="9" formatCode="General">
                  <c:v>1.1220000000000001</c:v>
                </c:pt>
                <c:pt idx="10" formatCode="General">
                  <c:v>1.123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30-4DD0-8AA0-B318064C1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613744"/>
        <c:axId val="-584628432"/>
      </c:scatterChart>
      <c:valAx>
        <c:axId val="-58461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628432"/>
        <c:crosses val="autoZero"/>
        <c:crossBetween val="midCat"/>
      </c:valAx>
      <c:valAx>
        <c:axId val="-5846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61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Regresion!$P$3:$P$13</c:f>
              <c:numCache>
                <c:formatCode>0.000</c:formatCode>
                <c:ptCount val="11"/>
                <c:pt idx="0">
                  <c:v>1.1140000000000001</c:v>
                </c:pt>
                <c:pt idx="1">
                  <c:v>1.115</c:v>
                </c:pt>
                <c:pt idx="2">
                  <c:v>1.117</c:v>
                </c:pt>
                <c:pt idx="3">
                  <c:v>1.1180000000000001</c:v>
                </c:pt>
                <c:pt idx="4">
                  <c:v>1.119</c:v>
                </c:pt>
                <c:pt idx="5">
                  <c:v>1.1200000000000001</c:v>
                </c:pt>
                <c:pt idx="6">
                  <c:v>1.1220000000000001</c:v>
                </c:pt>
                <c:pt idx="7">
                  <c:v>1.123</c:v>
                </c:pt>
                <c:pt idx="8" formatCode="General">
                  <c:v>1.1240000000000001</c:v>
                </c:pt>
                <c:pt idx="9" formatCode="General">
                  <c:v>1.125</c:v>
                </c:pt>
                <c:pt idx="10" formatCode="General">
                  <c:v>1.127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15-4D6F-924C-3C5A3938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4713184"/>
        <c:axId val="-584711552"/>
      </c:scatterChart>
      <c:valAx>
        <c:axId val="-58471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711552"/>
        <c:crosses val="autoZero"/>
        <c:crossBetween val="midCat"/>
      </c:valAx>
      <c:valAx>
        <c:axId val="-58471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58471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137</xdr:row>
      <xdr:rowOff>40822</xdr:rowOff>
    </xdr:from>
    <xdr:to>
      <xdr:col>3</xdr:col>
      <xdr:colOff>157805</xdr:colOff>
      <xdr:row>139</xdr:row>
      <xdr:rowOff>149585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EB668038-3F9A-4543-BE62-2AE435C3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24729622"/>
          <a:ext cx="1545732" cy="50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345623</xdr:colOff>
      <xdr:row>1</xdr:row>
      <xdr:rowOff>0</xdr:rowOff>
    </xdr:from>
    <xdr:to>
      <xdr:col>3</xdr:col>
      <xdr:colOff>277548</xdr:colOff>
      <xdr:row>4</xdr:row>
      <xdr:rowOff>1813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383606BD-1D94-481F-99C3-ED17642E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98" y="200025"/>
          <a:ext cx="1551175" cy="52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320223</xdr:colOff>
      <xdr:row>1</xdr:row>
      <xdr:rowOff>0</xdr:rowOff>
    </xdr:from>
    <xdr:to>
      <xdr:col>3</xdr:col>
      <xdr:colOff>252148</xdr:colOff>
      <xdr:row>4</xdr:row>
      <xdr:rowOff>1813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FF490ED9-F01E-4AB3-9600-B2471637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98" y="200025"/>
          <a:ext cx="1551175" cy="52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320223</xdr:colOff>
      <xdr:row>1</xdr:row>
      <xdr:rowOff>0</xdr:rowOff>
    </xdr:from>
    <xdr:to>
      <xdr:col>3</xdr:col>
      <xdr:colOff>252148</xdr:colOff>
      <xdr:row>3</xdr:row>
      <xdr:rowOff>190589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9AFD1562-B30C-47A8-BDEF-39547464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98" y="200025"/>
          <a:ext cx="1551175" cy="5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1</xdr:row>
      <xdr:rowOff>0</xdr:rowOff>
    </xdr:from>
    <xdr:to>
      <xdr:col>3</xdr:col>
      <xdr:colOff>175948</xdr:colOff>
      <xdr:row>3</xdr:row>
      <xdr:rowOff>190587</xdr:rowOff>
    </xdr:to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036A6332-A067-4313-993C-4BF614A3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200025"/>
          <a:ext cx="1551175" cy="51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1</xdr:row>
      <xdr:rowOff>0</xdr:rowOff>
    </xdr:from>
    <xdr:to>
      <xdr:col>3</xdr:col>
      <xdr:colOff>174603</xdr:colOff>
      <xdr:row>4</xdr:row>
      <xdr:rowOff>3262</xdr:rowOff>
    </xdr:to>
    <xdr:pic>
      <xdr:nvPicPr>
        <xdr:cNvPr id="7" name="Imagen 6" descr="Imagen relacionada">
          <a:extLst>
            <a:ext uri="{FF2B5EF4-FFF2-40B4-BE49-F238E27FC236}">
              <a16:creationId xmlns:a16="http://schemas.microsoft.com/office/drawing/2014/main" id="{FF47CB24-0D28-4D82-9DE0-A1E206CB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200025"/>
          <a:ext cx="1549830" cy="527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4</xdr:row>
      <xdr:rowOff>25400</xdr:rowOff>
    </xdr:from>
    <xdr:to>
      <xdr:col>3</xdr:col>
      <xdr:colOff>170505</xdr:colOff>
      <xdr:row>6</xdr:row>
      <xdr:rowOff>159744</xdr:rowOff>
    </xdr:to>
    <xdr:pic>
      <xdr:nvPicPr>
        <xdr:cNvPr id="8" name="Imagen 7" descr="Imagen relacionada">
          <a:extLst>
            <a:ext uri="{FF2B5EF4-FFF2-40B4-BE49-F238E27FC236}">
              <a16:creationId xmlns:a16="http://schemas.microsoft.com/office/drawing/2014/main" id="{23AE950C-5706-47D5-A9AD-D7D1A814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749300"/>
          <a:ext cx="1545732" cy="534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218623</xdr:colOff>
      <xdr:row>49</xdr:row>
      <xdr:rowOff>25400</xdr:rowOff>
    </xdr:from>
    <xdr:to>
      <xdr:col>3</xdr:col>
      <xdr:colOff>145105</xdr:colOff>
      <xdr:row>51</xdr:row>
      <xdr:rowOff>152127</xdr:rowOff>
    </xdr:to>
    <xdr:pic>
      <xdr:nvPicPr>
        <xdr:cNvPr id="9" name="Imagen 8" descr="Imagen relacionada">
          <a:extLst>
            <a:ext uri="{FF2B5EF4-FFF2-40B4-BE49-F238E27FC236}">
              <a16:creationId xmlns:a16="http://schemas.microsoft.com/office/drawing/2014/main" id="{DEADB0D7-8963-4D98-87D6-09CD8A9B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98" y="8807450"/>
          <a:ext cx="1545732" cy="526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93</xdr:row>
      <xdr:rowOff>25400</xdr:rowOff>
    </xdr:from>
    <xdr:to>
      <xdr:col>3</xdr:col>
      <xdr:colOff>170505</xdr:colOff>
      <xdr:row>95</xdr:row>
      <xdr:rowOff>152123</xdr:rowOff>
    </xdr:to>
    <xdr:pic>
      <xdr:nvPicPr>
        <xdr:cNvPr id="10" name="Imagen 9" descr="Imagen relacionada">
          <a:extLst>
            <a:ext uri="{FF2B5EF4-FFF2-40B4-BE49-F238E27FC236}">
              <a16:creationId xmlns:a16="http://schemas.microsoft.com/office/drawing/2014/main" id="{16931459-20A0-45A6-950C-13BB3B08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16760825"/>
          <a:ext cx="1545732" cy="526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231323</xdr:colOff>
      <xdr:row>181</xdr:row>
      <xdr:rowOff>40822</xdr:rowOff>
    </xdr:from>
    <xdr:ext cx="1545732" cy="516977"/>
    <xdr:pic>
      <xdr:nvPicPr>
        <xdr:cNvPr id="11" name="Imagen 10" descr="Imagen relacionada">
          <a:extLst>
            <a:ext uri="{FF2B5EF4-FFF2-40B4-BE49-F238E27FC236}">
              <a16:creationId xmlns:a16="http://schemas.microsoft.com/office/drawing/2014/main" id="{EB668038-3F9A-4543-BE62-2AE435C3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32635372"/>
          <a:ext cx="1545732" cy="51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71754</xdr:colOff>
      <xdr:row>0</xdr:row>
      <xdr:rowOff>57997</xdr:rowOff>
    </xdr:from>
    <xdr:to>
      <xdr:col>3</xdr:col>
      <xdr:colOff>1584601</xdr:colOff>
      <xdr:row>3</xdr:row>
      <xdr:rowOff>131077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2821" y="57997"/>
          <a:ext cx="1512847" cy="58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153325</xdr:colOff>
      <xdr:row>1</xdr:row>
      <xdr:rowOff>76200</xdr:rowOff>
    </xdr:from>
    <xdr:to>
      <xdr:col>3</xdr:col>
      <xdr:colOff>519250</xdr:colOff>
      <xdr:row>4</xdr:row>
      <xdr:rowOff>131550</xdr:rowOff>
    </xdr:to>
    <xdr:pic>
      <xdr:nvPicPr>
        <xdr:cNvPr id="8318" name="1 Imagen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875" y="228600"/>
          <a:ext cx="1728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163175</xdr:colOff>
      <xdr:row>1</xdr:row>
      <xdr:rowOff>32385</xdr:rowOff>
    </xdr:from>
    <xdr:ext cx="1512000" cy="5760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0335" y="207645"/>
          <a:ext cx="1512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148328</xdr:colOff>
      <xdr:row>1</xdr:row>
      <xdr:rowOff>23282</xdr:rowOff>
    </xdr:from>
    <xdr:ext cx="1440000" cy="576000"/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0728" y="192615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61549</xdr:colOff>
      <xdr:row>1</xdr:row>
      <xdr:rowOff>32091</xdr:rowOff>
    </xdr:from>
    <xdr:ext cx="1440000" cy="5760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149" y="207351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107998</xdr:colOff>
      <xdr:row>1</xdr:row>
      <xdr:rowOff>20729</xdr:rowOff>
    </xdr:from>
    <xdr:ext cx="1440000" cy="5760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0873" y="173129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61549</xdr:colOff>
      <xdr:row>1</xdr:row>
      <xdr:rowOff>32091</xdr:rowOff>
    </xdr:from>
    <xdr:ext cx="1440000" cy="5760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149" y="207351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107998</xdr:colOff>
      <xdr:row>1</xdr:row>
      <xdr:rowOff>20729</xdr:rowOff>
    </xdr:from>
    <xdr:ext cx="1440000" cy="5760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2778" y="173129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84666</xdr:colOff>
      <xdr:row>21</xdr:row>
      <xdr:rowOff>50800</xdr:rowOff>
    </xdr:from>
    <xdr:to>
      <xdr:col>9</xdr:col>
      <xdr:colOff>191266</xdr:colOff>
      <xdr:row>25</xdr:row>
      <xdr:rowOff>51067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131733" y="3589867"/>
          <a:ext cx="1656000" cy="576000"/>
        </a:xfrm>
        <a:prstGeom prst="wedgeRoundRectCallout">
          <a:avLst>
            <a:gd name="adj1" fmla="val -68275"/>
            <a:gd name="adj2" fmla="val -10662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>
              <a:solidFill>
                <a:schemeClr val="tx1"/>
              </a:solidFill>
            </a:rPr>
            <a:t>Si es</a:t>
          </a:r>
          <a:r>
            <a:rPr lang="es-PE" sz="1100" b="1" baseline="0">
              <a:solidFill>
                <a:schemeClr val="tx1"/>
              </a:solidFill>
            </a:rPr>
            <a:t> mayor a 1,5 µg/m</a:t>
          </a:r>
          <a:r>
            <a:rPr lang="es-PE" sz="1100" b="1" baseline="30000">
              <a:solidFill>
                <a:schemeClr val="tx1"/>
              </a:solidFill>
            </a:rPr>
            <a:t>3</a:t>
          </a:r>
          <a:r>
            <a:rPr lang="es-PE" sz="1100" b="1" baseline="0">
              <a:solidFill>
                <a:schemeClr val="tx1"/>
              </a:solidFill>
            </a:rPr>
            <a:t>, generar </a:t>
          </a:r>
          <a:r>
            <a:rPr lang="es-PE" sz="1100" b="1" baseline="0">
              <a:solidFill>
                <a:srgbClr val="FF0000"/>
              </a:solidFill>
            </a:rPr>
            <a:t>Alerta</a:t>
          </a:r>
          <a:endParaRPr lang="es-PE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212693</xdr:colOff>
      <xdr:row>3</xdr:row>
      <xdr:rowOff>41751</xdr:rowOff>
    </xdr:from>
    <xdr:ext cx="1909304" cy="38036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12693" y="994251"/>
          <a:ext cx="1909304" cy="380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𝑄𝑠𝑡𝑑</a:t>
          </a:r>
          <a:r>
            <a:rPr lang="es-PE" sz="1100" i="0">
              <a:latin typeface="Cambria Math" panose="02040503050406030204" pitchFamily="18" charset="0"/>
            </a:rPr>
            <a:t>=</a:t>
          </a:r>
          <a:r>
            <a:rPr lang="es-PE" sz="1100" b="0" i="0">
              <a:latin typeface="Cambria Math" panose="02040503050406030204" pitchFamily="18" charset="0"/>
            </a:rPr>
            <a:t>𝑄𝑎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×(𝑃𝑎/𝑃𝑠𝑡𝑑)×(𝑇𝑠𝑡𝑑/𝑇𝑎)</a:t>
          </a:r>
          <a:endParaRPr lang="es-PE" sz="1100"/>
        </a:p>
      </xdr:txBody>
    </xdr:sp>
    <xdr:clientData/>
  </xdr:oneCellAnchor>
  <xdr:oneCellAnchor>
    <xdr:from>
      <xdr:col>0</xdr:col>
      <xdr:colOff>542925</xdr:colOff>
      <xdr:row>16</xdr:row>
      <xdr:rowOff>133350</xdr:rowOff>
    </xdr:from>
    <xdr:ext cx="1067022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42925" y="3429000"/>
          <a:ext cx="106702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𝑉𝑠𝑡𝑑</a:t>
          </a:r>
          <a:r>
            <a:rPr lang="es-PE" sz="1100" i="0">
              <a:latin typeface="Cambria Math" panose="02040503050406030204" pitchFamily="18" charset="0"/>
            </a:rPr>
            <a:t>=</a:t>
          </a:r>
          <a:r>
            <a:rPr lang="es-PE" sz="1100" b="0" i="0">
              <a:latin typeface="Cambria Math" panose="02040503050406030204" pitchFamily="18" charset="0"/>
            </a:rPr>
            <a:t>𝑄𝑠𝑡𝑑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×𝑡</a:t>
          </a:r>
          <a:endParaRPr lang="es-PE" sz="1100"/>
        </a:p>
      </xdr:txBody>
    </xdr:sp>
    <xdr:clientData/>
  </xdr:oneCellAnchor>
  <xdr:oneCellAnchor>
    <xdr:from>
      <xdr:col>0</xdr:col>
      <xdr:colOff>876300</xdr:colOff>
      <xdr:row>26</xdr:row>
      <xdr:rowOff>0</xdr:rowOff>
    </xdr:from>
    <xdr:ext cx="1883914" cy="383823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76300" y="4829175"/>
          <a:ext cx="1883914" cy="3838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𝑃𝑀10</a:t>
          </a:r>
          <a:r>
            <a:rPr lang="es-PE" sz="1100" i="0">
              <a:latin typeface="Cambria Math" panose="02040503050406030204" pitchFamily="18" charset="0"/>
            </a:rPr>
            <a:t>=(</a:t>
          </a:r>
          <a:r>
            <a:rPr lang="es-PE" sz="1100" b="0" i="0">
              <a:latin typeface="Cambria Math" panose="02040503050406030204" pitchFamily="18" charset="0"/>
            </a:rPr>
            <a:t>𝑊𝑓−𝑊𝑖)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×(〖10〗^6/𝑉𝑠𝑡𝑑)</a:t>
          </a:r>
          <a:endParaRPr lang="es-P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134</xdr:row>
      <xdr:rowOff>40822</xdr:rowOff>
    </xdr:from>
    <xdr:to>
      <xdr:col>3</xdr:col>
      <xdr:colOff>157805</xdr:colOff>
      <xdr:row>136</xdr:row>
      <xdr:rowOff>149584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74040547"/>
          <a:ext cx="1545732" cy="50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1</xdr:row>
      <xdr:rowOff>25400</xdr:rowOff>
    </xdr:from>
    <xdr:to>
      <xdr:col>3</xdr:col>
      <xdr:colOff>170505</xdr:colOff>
      <xdr:row>3</xdr:row>
      <xdr:rowOff>159745</xdr:rowOff>
    </xdr:to>
    <xdr:pic>
      <xdr:nvPicPr>
        <xdr:cNvPr id="9" name="Imagen 8" descr="Imagen relacionada">
          <a:extLst>
            <a:ext uri="{FF2B5EF4-FFF2-40B4-BE49-F238E27FC236}">
              <a16:creationId xmlns:a16="http://schemas.microsoft.com/office/drawing/2014/main" id="{2B478E65-148D-447A-91AE-E28DD77B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50022125"/>
          <a:ext cx="1545732" cy="53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218623</xdr:colOff>
      <xdr:row>46</xdr:row>
      <xdr:rowOff>25400</xdr:rowOff>
    </xdr:from>
    <xdr:to>
      <xdr:col>3</xdr:col>
      <xdr:colOff>145105</xdr:colOff>
      <xdr:row>48</xdr:row>
      <xdr:rowOff>152126</xdr:rowOff>
    </xdr:to>
    <xdr:pic>
      <xdr:nvPicPr>
        <xdr:cNvPr id="10" name="Imagen 9" descr="Imagen relacionada">
          <a:extLst>
            <a:ext uri="{FF2B5EF4-FFF2-40B4-BE49-F238E27FC236}">
              <a16:creationId xmlns:a16="http://schemas.microsoft.com/office/drawing/2014/main" id="{BFE682E1-AE70-46CD-8C03-52C2EF9B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98" y="58118375"/>
          <a:ext cx="1545732" cy="52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90</xdr:row>
      <xdr:rowOff>25400</xdr:rowOff>
    </xdr:from>
    <xdr:to>
      <xdr:col>3</xdr:col>
      <xdr:colOff>170505</xdr:colOff>
      <xdr:row>92</xdr:row>
      <xdr:rowOff>152125</xdr:rowOff>
    </xdr:to>
    <xdr:pic>
      <xdr:nvPicPr>
        <xdr:cNvPr id="11" name="Imagen 10" descr="Imagen relacionada">
          <a:extLst>
            <a:ext uri="{FF2B5EF4-FFF2-40B4-BE49-F238E27FC236}">
              <a16:creationId xmlns:a16="http://schemas.microsoft.com/office/drawing/2014/main" id="{43E2E8AF-2655-4590-92F9-EE1CC6DF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66071750"/>
          <a:ext cx="1545732" cy="52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231323</xdr:colOff>
      <xdr:row>177</xdr:row>
      <xdr:rowOff>40822</xdr:rowOff>
    </xdr:from>
    <xdr:ext cx="1545732" cy="516976"/>
    <xdr:pic>
      <xdr:nvPicPr>
        <xdr:cNvPr id="12" name="Imagen 1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24438429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231323</xdr:colOff>
      <xdr:row>2</xdr:row>
      <xdr:rowOff>40822</xdr:rowOff>
    </xdr:from>
    <xdr:ext cx="1545732" cy="516976"/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31959097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134</xdr:row>
      <xdr:rowOff>40822</xdr:rowOff>
    </xdr:from>
    <xdr:to>
      <xdr:col>3</xdr:col>
      <xdr:colOff>157805</xdr:colOff>
      <xdr:row>136</xdr:row>
      <xdr:rowOff>149583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24205747"/>
          <a:ext cx="1545732" cy="50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1</xdr:row>
      <xdr:rowOff>25400</xdr:rowOff>
    </xdr:from>
    <xdr:to>
      <xdr:col>3</xdr:col>
      <xdr:colOff>170505</xdr:colOff>
      <xdr:row>3</xdr:row>
      <xdr:rowOff>159745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2B478E65-148D-447A-91AE-E28DD77B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225425"/>
          <a:ext cx="1545732" cy="53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218623</xdr:colOff>
      <xdr:row>46</xdr:row>
      <xdr:rowOff>25400</xdr:rowOff>
    </xdr:from>
    <xdr:to>
      <xdr:col>3</xdr:col>
      <xdr:colOff>145105</xdr:colOff>
      <xdr:row>48</xdr:row>
      <xdr:rowOff>152126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BFE682E1-AE70-46CD-8C03-52C2EF9B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98" y="8283575"/>
          <a:ext cx="1545732" cy="52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90</xdr:row>
      <xdr:rowOff>25400</xdr:rowOff>
    </xdr:from>
    <xdr:to>
      <xdr:col>3</xdr:col>
      <xdr:colOff>170505</xdr:colOff>
      <xdr:row>92</xdr:row>
      <xdr:rowOff>152125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43E2E8AF-2655-4590-92F9-EE1CC6DF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16236950"/>
          <a:ext cx="1545732" cy="52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231323</xdr:colOff>
      <xdr:row>177</xdr:row>
      <xdr:rowOff>40822</xdr:rowOff>
    </xdr:from>
    <xdr:ext cx="1545732" cy="516976"/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31959097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131</xdr:row>
      <xdr:rowOff>40822</xdr:rowOff>
    </xdr:from>
    <xdr:to>
      <xdr:col>3</xdr:col>
      <xdr:colOff>157805</xdr:colOff>
      <xdr:row>133</xdr:row>
      <xdr:rowOff>149585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24205747"/>
          <a:ext cx="1545732" cy="50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1</xdr:row>
      <xdr:rowOff>25400</xdr:rowOff>
    </xdr:from>
    <xdr:to>
      <xdr:col>3</xdr:col>
      <xdr:colOff>170505</xdr:colOff>
      <xdr:row>3</xdr:row>
      <xdr:rowOff>159745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2B478E65-148D-447A-91AE-E28DD77B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225425"/>
          <a:ext cx="1545732" cy="53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218623</xdr:colOff>
      <xdr:row>45</xdr:row>
      <xdr:rowOff>25400</xdr:rowOff>
    </xdr:from>
    <xdr:to>
      <xdr:col>3</xdr:col>
      <xdr:colOff>145105</xdr:colOff>
      <xdr:row>47</xdr:row>
      <xdr:rowOff>152126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BFE682E1-AE70-46CD-8C03-52C2EF9B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98" y="8283575"/>
          <a:ext cx="1545732" cy="52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244023</xdr:colOff>
      <xdr:row>88</xdr:row>
      <xdr:rowOff>25400</xdr:rowOff>
    </xdr:from>
    <xdr:to>
      <xdr:col>3</xdr:col>
      <xdr:colOff>170505</xdr:colOff>
      <xdr:row>90</xdr:row>
      <xdr:rowOff>152125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43E2E8AF-2655-4590-92F9-EE1CC6DF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898" y="16236950"/>
          <a:ext cx="1545732" cy="52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231323</xdr:colOff>
      <xdr:row>173</xdr:row>
      <xdr:rowOff>40822</xdr:rowOff>
    </xdr:from>
    <xdr:ext cx="1545732" cy="516976"/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31959097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231323</xdr:colOff>
      <xdr:row>175</xdr:row>
      <xdr:rowOff>40822</xdr:rowOff>
    </xdr:from>
    <xdr:ext cx="1545732" cy="516976"/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7584622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231323</xdr:colOff>
      <xdr:row>1</xdr:row>
      <xdr:rowOff>40822</xdr:rowOff>
    </xdr:from>
    <xdr:ext cx="1545732" cy="516976"/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32793215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231323</xdr:colOff>
      <xdr:row>44</xdr:row>
      <xdr:rowOff>40822</xdr:rowOff>
    </xdr:from>
    <xdr:ext cx="1545732" cy="516976"/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32970108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231323</xdr:colOff>
      <xdr:row>88</xdr:row>
      <xdr:rowOff>40822</xdr:rowOff>
    </xdr:from>
    <xdr:ext cx="1545732" cy="516976"/>
    <xdr:pic>
      <xdr:nvPicPr>
        <xdr:cNvPr id="7" name="Imagen 6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33051751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231323</xdr:colOff>
      <xdr:row>176</xdr:row>
      <xdr:rowOff>40822</xdr:rowOff>
    </xdr:from>
    <xdr:ext cx="1545732" cy="516976"/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7508422"/>
          <a:ext cx="1545732" cy="51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244930</xdr:colOff>
      <xdr:row>0</xdr:row>
      <xdr:rowOff>122465</xdr:rowOff>
    </xdr:from>
    <xdr:to>
      <xdr:col>3</xdr:col>
      <xdr:colOff>171412</xdr:colOff>
      <xdr:row>4</xdr:row>
      <xdr:rowOff>24398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805" y="122465"/>
          <a:ext cx="1545732" cy="511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244930</xdr:colOff>
      <xdr:row>44</xdr:row>
      <xdr:rowOff>122465</xdr:rowOff>
    </xdr:from>
    <xdr:ext cx="1545732" cy="500647"/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9" y="122465"/>
          <a:ext cx="1545732" cy="50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244930</xdr:colOff>
      <xdr:row>87</xdr:row>
      <xdr:rowOff>122465</xdr:rowOff>
    </xdr:from>
    <xdr:ext cx="1545732" cy="500647"/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9" y="122465"/>
          <a:ext cx="1545732" cy="50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244930</xdr:colOff>
      <xdr:row>131</xdr:row>
      <xdr:rowOff>68036</xdr:rowOff>
    </xdr:from>
    <xdr:ext cx="1545732" cy="500647"/>
    <xdr:pic>
      <xdr:nvPicPr>
        <xdr:cNvPr id="6" name="Imagen 5" descr="Imagen relacionada">
          <a:extLst>
            <a:ext uri="{FF2B5EF4-FFF2-40B4-BE49-F238E27FC236}">
              <a16:creationId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9" y="20764500"/>
          <a:ext cx="1545732" cy="50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23815</xdr:colOff>
      <xdr:row>1</xdr:row>
      <xdr:rowOff>23812</xdr:rowOff>
    </xdr:from>
    <xdr:to>
      <xdr:col>2</xdr:col>
      <xdr:colOff>1571815</xdr:colOff>
      <xdr:row>3</xdr:row>
      <xdr:rowOff>135976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FC3AB125-378E-4819-811C-77E468FD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5" y="267652"/>
          <a:ext cx="1548000" cy="50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30954</xdr:colOff>
      <xdr:row>15</xdr:row>
      <xdr:rowOff>23811</xdr:rowOff>
    </xdr:from>
    <xdr:to>
      <xdr:col>5</xdr:col>
      <xdr:colOff>133329</xdr:colOff>
      <xdr:row>26</xdr:row>
      <xdr:rowOff>148182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11E3CA-E5DE-4EC9-997B-312176F51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</xdr:colOff>
      <xdr:row>27</xdr:row>
      <xdr:rowOff>161245</xdr:rowOff>
    </xdr:from>
    <xdr:to>
      <xdr:col>5</xdr:col>
      <xdr:colOff>124146</xdr:colOff>
      <xdr:row>39</xdr:row>
      <xdr:rowOff>100559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B76C47-E087-4F7D-9F22-8990D29E0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60348</xdr:colOff>
      <xdr:row>14</xdr:row>
      <xdr:rowOff>142740</xdr:rowOff>
    </xdr:from>
    <xdr:to>
      <xdr:col>11</xdr:col>
      <xdr:colOff>69378</xdr:colOff>
      <xdr:row>26</xdr:row>
      <xdr:rowOff>76338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6036806-6242-4886-A5F5-C8E2E24E1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38168</xdr:colOff>
      <xdr:row>27</xdr:row>
      <xdr:rowOff>172471</xdr:rowOff>
    </xdr:from>
    <xdr:to>
      <xdr:col>11</xdr:col>
      <xdr:colOff>37673</xdr:colOff>
      <xdr:row>39</xdr:row>
      <xdr:rowOff>109131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31E6A5-1D98-423A-A4C2-DB2B8ABA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261257</xdr:colOff>
      <xdr:row>14</xdr:row>
      <xdr:rowOff>119742</xdr:rowOff>
    </xdr:from>
    <xdr:to>
      <xdr:col>17</xdr:col>
      <xdr:colOff>270287</xdr:colOff>
      <xdr:row>26</xdr:row>
      <xdr:rowOff>53340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EA3077-26FD-4AE4-B453-1B7374E65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185057</xdr:colOff>
      <xdr:row>27</xdr:row>
      <xdr:rowOff>32656</xdr:rowOff>
    </xdr:from>
    <xdr:to>
      <xdr:col>17</xdr:col>
      <xdr:colOff>184562</xdr:colOff>
      <xdr:row>38</xdr:row>
      <xdr:rowOff>154374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27196-08E4-4322-B1EF-9AF486756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25"/>
  <sheetViews>
    <sheetView showGridLines="0" view="pageBreakPreview" topLeftCell="A172" zoomScale="68" zoomScaleNormal="60" zoomScaleSheetLayoutView="68" workbookViewId="0">
      <selection activeCell="A135" sqref="A135:XFD136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7" ht="15.75" customHeight="1" x14ac:dyDescent="0.2"/>
    <row r="2" spans="2:37" s="335" customFormat="1" x14ac:dyDescent="0.2">
      <c r="B2" s="279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4"/>
      <c r="AH2" s="344"/>
      <c r="AJ2" s="345"/>
      <c r="AK2" s="345"/>
    </row>
    <row r="3" spans="2:37" s="335" customFormat="1" x14ac:dyDescent="0.2">
      <c r="B3" s="279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4"/>
      <c r="AH3" s="344"/>
      <c r="AJ3" s="345"/>
      <c r="AK3" s="345"/>
    </row>
    <row r="4" spans="2:37" s="335" customFormat="1" ht="15.75" customHeight="1" x14ac:dyDescent="0.2"/>
    <row r="5" spans="2:37" s="335" customFormat="1" ht="15.75" customHeight="1" x14ac:dyDescent="0.2">
      <c r="B5" s="357"/>
      <c r="C5" s="357"/>
      <c r="D5" s="357"/>
      <c r="E5" s="357"/>
      <c r="F5" s="358" t="s">
        <v>333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</row>
    <row r="6" spans="2:37" s="335" customFormat="1" ht="15.75" customHeight="1" x14ac:dyDescent="0.2">
      <c r="B6" s="357"/>
      <c r="C6" s="357"/>
      <c r="D6" s="357"/>
      <c r="E6" s="35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</row>
    <row r="7" spans="2:37" s="335" customFormat="1" ht="15.75" customHeight="1" x14ac:dyDescent="0.2">
      <c r="B7" s="357"/>
      <c r="C7" s="357"/>
      <c r="D7" s="357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</row>
    <row r="8" spans="2:37" s="335" customFormat="1" ht="11.25" customHeight="1" x14ac:dyDescent="0.2">
      <c r="B8" s="336"/>
      <c r="C8" s="336"/>
      <c r="D8" s="336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</row>
    <row r="9" spans="2:37" s="335" customFormat="1" ht="27.6" customHeight="1" x14ac:dyDescent="0.2">
      <c r="B9" s="359" t="s">
        <v>188</v>
      </c>
      <c r="C9" s="359"/>
      <c r="D9" s="282"/>
      <c r="E9" s="282"/>
      <c r="F9" s="283" t="s">
        <v>323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</row>
    <row r="10" spans="2:37" s="335" customFormat="1" ht="8.25" customHeight="1" x14ac:dyDescent="0.2">
      <c r="B10" s="284"/>
      <c r="C10" s="284"/>
      <c r="D10" s="284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</row>
    <row r="11" spans="2:37" s="335" customFormat="1" ht="15.75" customHeight="1" x14ac:dyDescent="0.2">
      <c r="B11" s="282" t="s">
        <v>236</v>
      </c>
      <c r="C11" s="282"/>
      <c r="D11" s="282"/>
      <c r="E11" s="282"/>
      <c r="F11" s="283" t="s">
        <v>321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139" t="s">
        <v>189</v>
      </c>
      <c r="R11" s="282"/>
      <c r="S11" s="282"/>
      <c r="T11" s="282"/>
      <c r="U11" s="282"/>
      <c r="V11" s="287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</row>
    <row r="12" spans="2:37" s="335" customFormat="1" ht="7.5" customHeight="1" x14ac:dyDescent="0.2">
      <c r="B12" s="284"/>
      <c r="C12" s="284"/>
      <c r="D12" s="284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</row>
    <row r="13" spans="2:37" s="335" customFormat="1" ht="15.75" customHeight="1" x14ac:dyDescent="0.2">
      <c r="B13" s="360" t="s">
        <v>217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</row>
    <row r="14" spans="2:37" s="335" customFormat="1" ht="7.5" customHeight="1" x14ac:dyDescent="0.2">
      <c r="B14" s="284"/>
      <c r="C14" s="284"/>
      <c r="D14" s="284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</row>
    <row r="15" spans="2:37" s="335" customFormat="1" ht="15.75" customHeight="1" x14ac:dyDescent="0.2">
      <c r="B15" s="282" t="s">
        <v>33</v>
      </c>
      <c r="C15" s="282"/>
      <c r="D15" s="282"/>
      <c r="E15" s="282"/>
      <c r="F15" s="286" t="s">
        <v>258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2" t="s">
        <v>8</v>
      </c>
      <c r="R15" s="282"/>
      <c r="S15" s="282"/>
      <c r="T15" s="282"/>
      <c r="U15" s="282"/>
      <c r="V15" s="353" t="s">
        <v>312</v>
      </c>
      <c r="W15" s="283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</row>
    <row r="16" spans="2:37" s="335" customFormat="1" ht="7.5" customHeight="1" x14ac:dyDescent="0.2">
      <c r="B16" s="284"/>
      <c r="C16" s="284"/>
      <c r="D16" s="284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</row>
    <row r="17" spans="2:33" s="335" customFormat="1" ht="15.75" customHeight="1" x14ac:dyDescent="0.2">
      <c r="B17" s="282" t="s">
        <v>9</v>
      </c>
      <c r="C17" s="282"/>
      <c r="D17" s="282"/>
      <c r="E17" s="282"/>
      <c r="F17" s="286" t="s">
        <v>307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2" t="s">
        <v>10</v>
      </c>
      <c r="R17" s="282"/>
      <c r="S17" s="282"/>
      <c r="T17" s="282"/>
      <c r="U17" s="282"/>
      <c r="V17" s="361" t="s">
        <v>322</v>
      </c>
      <c r="W17" s="361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2:33" s="335" customFormat="1" ht="11.25" customHeight="1" x14ac:dyDescent="0.2">
      <c r="B18" s="336"/>
      <c r="C18" s="336"/>
      <c r="D18" s="336"/>
      <c r="E18" s="336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</row>
    <row r="19" spans="2:33" s="335" customFormat="1" ht="29.45" customHeight="1" x14ac:dyDescent="0.2">
      <c r="B19" s="338" t="s">
        <v>257</v>
      </c>
      <c r="C19" s="339">
        <v>15</v>
      </c>
      <c r="D19" s="339">
        <v>16</v>
      </c>
      <c r="E19" s="339">
        <v>17</v>
      </c>
      <c r="F19" s="339">
        <v>18</v>
      </c>
      <c r="G19" s="339">
        <v>19</v>
      </c>
      <c r="H19" s="339">
        <v>20</v>
      </c>
      <c r="I19" s="339">
        <v>21</v>
      </c>
      <c r="J19" s="339">
        <v>22</v>
      </c>
      <c r="K19" s="339">
        <v>23</v>
      </c>
      <c r="L19" s="339">
        <v>24</v>
      </c>
      <c r="M19" s="339">
        <v>25</v>
      </c>
      <c r="N19" s="339">
        <v>26</v>
      </c>
      <c r="O19" s="339">
        <v>27</v>
      </c>
      <c r="P19" s="339">
        <v>28</v>
      </c>
      <c r="Q19" s="339">
        <v>29</v>
      </c>
      <c r="R19" s="339">
        <v>30</v>
      </c>
      <c r="S19" s="339">
        <v>31</v>
      </c>
    </row>
    <row r="20" spans="2:33" s="340" customFormat="1" x14ac:dyDescent="0.2">
      <c r="B20" s="341">
        <v>0</v>
      </c>
      <c r="C20" s="342">
        <v>16.399999999999999</v>
      </c>
      <c r="D20" s="342">
        <v>10.3</v>
      </c>
      <c r="E20" s="342">
        <v>19.899999999999999</v>
      </c>
      <c r="F20" s="342">
        <v>26.8</v>
      </c>
      <c r="G20" s="342">
        <v>9.3000000000000007</v>
      </c>
      <c r="H20" s="342">
        <v>8.1</v>
      </c>
      <c r="I20" s="342">
        <v>7.1</v>
      </c>
      <c r="J20" s="342">
        <v>16.7</v>
      </c>
      <c r="K20" s="342">
        <v>6.6</v>
      </c>
      <c r="L20" s="342">
        <v>5.6</v>
      </c>
      <c r="M20" s="342">
        <v>4.2</v>
      </c>
      <c r="N20" s="342">
        <v>11.5</v>
      </c>
      <c r="O20" s="342">
        <v>10.7</v>
      </c>
      <c r="P20" s="342">
        <v>8.8000000000000007</v>
      </c>
      <c r="Q20" s="342">
        <v>10.5</v>
      </c>
      <c r="R20" s="342">
        <v>8.9</v>
      </c>
      <c r="S20" s="342">
        <v>12.2</v>
      </c>
    </row>
    <row r="21" spans="2:33" s="340" customFormat="1" x14ac:dyDescent="0.2">
      <c r="B21" s="341">
        <v>4.1666666666666664E-2</v>
      </c>
      <c r="C21" s="342">
        <v>18.100000000000001</v>
      </c>
      <c r="D21" s="342">
        <v>23</v>
      </c>
      <c r="E21" s="342">
        <v>22.1</v>
      </c>
      <c r="F21" s="342">
        <v>20.9</v>
      </c>
      <c r="G21" s="342">
        <v>9.1999999999999993</v>
      </c>
      <c r="H21" s="342">
        <v>8</v>
      </c>
      <c r="I21" s="342">
        <v>12.5</v>
      </c>
      <c r="J21" s="342">
        <v>28</v>
      </c>
      <c r="K21" s="342">
        <v>6.5</v>
      </c>
      <c r="L21" s="342">
        <v>4.9000000000000004</v>
      </c>
      <c r="M21" s="342">
        <v>4.4000000000000004</v>
      </c>
      <c r="N21" s="342">
        <v>11.6</v>
      </c>
      <c r="O21" s="342">
        <v>11.1</v>
      </c>
      <c r="P21" s="342">
        <v>7.9</v>
      </c>
      <c r="Q21" s="342">
        <v>10.3</v>
      </c>
      <c r="R21" s="342">
        <v>10.6</v>
      </c>
      <c r="S21" s="342">
        <v>11.9</v>
      </c>
    </row>
    <row r="22" spans="2:33" s="340" customFormat="1" x14ac:dyDescent="0.2">
      <c r="B22" s="341">
        <v>8.3333333333333329E-2</v>
      </c>
      <c r="C22" s="342">
        <v>15.1</v>
      </c>
      <c r="D22" s="342">
        <v>14</v>
      </c>
      <c r="E22" s="342">
        <v>22.8</v>
      </c>
      <c r="F22" s="342">
        <v>20.3</v>
      </c>
      <c r="G22" s="342">
        <v>9.1999999999999993</v>
      </c>
      <c r="H22" s="342">
        <v>9.1999999999999993</v>
      </c>
      <c r="I22" s="342">
        <v>8.1999999999999993</v>
      </c>
      <c r="J22" s="342">
        <v>37.5</v>
      </c>
      <c r="K22" s="342">
        <v>6</v>
      </c>
      <c r="L22" s="342">
        <v>5</v>
      </c>
      <c r="M22" s="342">
        <v>3.2</v>
      </c>
      <c r="N22" s="342">
        <v>12.1</v>
      </c>
      <c r="O22" s="342">
        <v>11.5</v>
      </c>
      <c r="P22" s="342">
        <v>8.3000000000000007</v>
      </c>
      <c r="Q22" s="342">
        <v>8.9</v>
      </c>
      <c r="R22" s="342">
        <v>10.5</v>
      </c>
      <c r="S22" s="342">
        <v>14.7</v>
      </c>
    </row>
    <row r="23" spans="2:33" s="340" customFormat="1" x14ac:dyDescent="0.2">
      <c r="B23" s="341">
        <v>0.125</v>
      </c>
      <c r="C23" s="342">
        <v>11.5</v>
      </c>
      <c r="D23" s="342">
        <v>12.5</v>
      </c>
      <c r="E23" s="342">
        <v>20.5</v>
      </c>
      <c r="F23" s="342">
        <v>19.5</v>
      </c>
      <c r="G23" s="342">
        <v>8.5</v>
      </c>
      <c r="H23" s="342">
        <v>8.9</v>
      </c>
      <c r="I23" s="342">
        <v>8.1999999999999993</v>
      </c>
      <c r="J23" s="342">
        <v>45.8</v>
      </c>
      <c r="K23" s="342">
        <v>5.5</v>
      </c>
      <c r="L23" s="342">
        <v>3.5</v>
      </c>
      <c r="M23" s="342">
        <v>2.6</v>
      </c>
      <c r="N23" s="342">
        <v>12.9</v>
      </c>
      <c r="O23" s="342">
        <v>9.4</v>
      </c>
      <c r="P23" s="342">
        <v>8</v>
      </c>
      <c r="Q23" s="342">
        <v>9</v>
      </c>
      <c r="R23" s="342">
        <v>11.7</v>
      </c>
      <c r="S23" s="342">
        <v>20.5</v>
      </c>
    </row>
    <row r="24" spans="2:33" s="340" customFormat="1" x14ac:dyDescent="0.2">
      <c r="B24" s="341">
        <v>0.16666666666666666</v>
      </c>
      <c r="C24" s="342">
        <v>13.9</v>
      </c>
      <c r="D24" s="342">
        <v>11.8</v>
      </c>
      <c r="E24" s="342">
        <v>20.9</v>
      </c>
      <c r="F24" s="342">
        <v>12.7</v>
      </c>
      <c r="G24" s="342">
        <v>8.6999999999999993</v>
      </c>
      <c r="H24" s="342">
        <v>9.6999999999999993</v>
      </c>
      <c r="I24" s="342">
        <v>10</v>
      </c>
      <c r="J24" s="342">
        <v>61.4</v>
      </c>
      <c r="K24" s="342">
        <v>4.5</v>
      </c>
      <c r="L24" s="342">
        <v>2.6</v>
      </c>
      <c r="M24" s="342">
        <v>3.8</v>
      </c>
      <c r="N24" s="342">
        <v>17.100000000000001</v>
      </c>
      <c r="O24" s="342">
        <v>11</v>
      </c>
      <c r="P24" s="342">
        <v>8.3000000000000007</v>
      </c>
      <c r="Q24" s="342">
        <v>8.8000000000000007</v>
      </c>
      <c r="R24" s="342">
        <v>9.3000000000000007</v>
      </c>
      <c r="S24" s="342">
        <v>26.8</v>
      </c>
    </row>
    <row r="25" spans="2:33" s="340" customFormat="1" x14ac:dyDescent="0.2">
      <c r="B25" s="341">
        <v>0.20833333333333334</v>
      </c>
      <c r="C25" s="342">
        <v>13.4</v>
      </c>
      <c r="D25" s="342">
        <v>12.9</v>
      </c>
      <c r="E25" s="342">
        <v>21.5</v>
      </c>
      <c r="F25" s="342">
        <v>12.8</v>
      </c>
      <c r="G25" s="342">
        <v>8.8000000000000007</v>
      </c>
      <c r="H25" s="342">
        <v>10.3</v>
      </c>
      <c r="I25" s="342">
        <v>17.600000000000001</v>
      </c>
      <c r="J25" s="342">
        <v>10.1</v>
      </c>
      <c r="K25" s="342">
        <v>4.5999999999999996</v>
      </c>
      <c r="L25" s="342">
        <v>2.4</v>
      </c>
      <c r="M25" s="342">
        <v>3.4</v>
      </c>
      <c r="N25" s="342">
        <v>7.9</v>
      </c>
      <c r="O25" s="342">
        <v>10.3</v>
      </c>
      <c r="P25" s="342">
        <v>8.9</v>
      </c>
      <c r="Q25" s="342">
        <v>11</v>
      </c>
      <c r="R25" s="342">
        <v>10.7</v>
      </c>
      <c r="S25" s="342">
        <v>32</v>
      </c>
    </row>
    <row r="26" spans="2:33" s="340" customFormat="1" x14ac:dyDescent="0.2">
      <c r="B26" s="341">
        <v>0.25</v>
      </c>
      <c r="C26" s="342">
        <v>13.4</v>
      </c>
      <c r="D26" s="342">
        <v>14.6</v>
      </c>
      <c r="E26" s="342">
        <v>18.2</v>
      </c>
      <c r="F26" s="342">
        <v>10.5</v>
      </c>
      <c r="G26" s="342">
        <v>8.5</v>
      </c>
      <c r="H26" s="342">
        <v>11.8</v>
      </c>
      <c r="I26" s="342">
        <v>17.399999999999999</v>
      </c>
      <c r="J26" s="342">
        <v>5</v>
      </c>
      <c r="K26" s="342">
        <v>5.4</v>
      </c>
      <c r="L26" s="342">
        <v>3.4</v>
      </c>
      <c r="M26" s="342">
        <v>3.8</v>
      </c>
      <c r="N26" s="342">
        <v>12.6</v>
      </c>
      <c r="O26" s="342">
        <v>11.4</v>
      </c>
      <c r="P26" s="342">
        <v>7.7</v>
      </c>
      <c r="Q26" s="342">
        <v>11.4</v>
      </c>
      <c r="R26" s="342">
        <v>9.9</v>
      </c>
      <c r="S26" s="342">
        <v>16.8</v>
      </c>
    </row>
    <row r="27" spans="2:33" s="340" customFormat="1" x14ac:dyDescent="0.2">
      <c r="B27" s="341">
        <v>0.29166666666666669</v>
      </c>
      <c r="C27" s="342">
        <v>13.4</v>
      </c>
      <c r="D27" s="342">
        <v>17.2</v>
      </c>
      <c r="E27" s="342">
        <v>16.600000000000001</v>
      </c>
      <c r="F27" s="342">
        <v>9.1999999999999993</v>
      </c>
      <c r="G27" s="342">
        <v>7.2</v>
      </c>
      <c r="H27" s="342">
        <v>16.399999999999999</v>
      </c>
      <c r="I27" s="342">
        <v>18</v>
      </c>
      <c r="J27" s="342">
        <v>6.3</v>
      </c>
      <c r="K27" s="342">
        <v>5.4</v>
      </c>
      <c r="L27" s="342">
        <v>4.0999999999999996</v>
      </c>
      <c r="M27" s="342">
        <v>1.9</v>
      </c>
      <c r="N27" s="342">
        <v>12.6</v>
      </c>
      <c r="O27" s="342">
        <v>11.6</v>
      </c>
      <c r="P27" s="342">
        <v>7.3</v>
      </c>
      <c r="Q27" s="342">
        <v>10.9</v>
      </c>
      <c r="R27" s="342">
        <v>8.3000000000000007</v>
      </c>
      <c r="S27" s="342">
        <v>15.2</v>
      </c>
    </row>
    <row r="28" spans="2:33" s="340" customFormat="1" x14ac:dyDescent="0.2">
      <c r="B28" s="341">
        <v>0.33333333333333331</v>
      </c>
      <c r="C28" s="342">
        <v>14.1</v>
      </c>
      <c r="D28" s="342">
        <v>22.7</v>
      </c>
      <c r="E28" s="342">
        <v>19.3</v>
      </c>
      <c r="F28" s="342">
        <v>9.5</v>
      </c>
      <c r="G28" s="342">
        <v>9.5</v>
      </c>
      <c r="H28" s="342">
        <v>16.7</v>
      </c>
      <c r="I28" s="342">
        <v>16.5</v>
      </c>
      <c r="J28" s="342">
        <v>6</v>
      </c>
      <c r="K28" s="342">
        <v>5.7</v>
      </c>
      <c r="L28" s="342">
        <v>3.6</v>
      </c>
      <c r="M28" s="342">
        <v>4.3</v>
      </c>
      <c r="N28" s="342">
        <v>9.6999999999999993</v>
      </c>
      <c r="O28" s="342">
        <v>9.6999999999999993</v>
      </c>
      <c r="P28" s="342">
        <v>8.3000000000000007</v>
      </c>
      <c r="Q28" s="342">
        <v>10.9</v>
      </c>
      <c r="R28" s="342">
        <v>9.5</v>
      </c>
      <c r="S28" s="342">
        <v>26.4</v>
      </c>
    </row>
    <row r="29" spans="2:33" s="340" customFormat="1" x14ac:dyDescent="0.2">
      <c r="B29" s="341">
        <v>0.375</v>
      </c>
      <c r="C29" s="342">
        <v>13.7</v>
      </c>
      <c r="D29" s="342">
        <v>26</v>
      </c>
      <c r="E29" s="342">
        <v>16.399999999999999</v>
      </c>
      <c r="F29" s="342">
        <v>12.2</v>
      </c>
      <c r="G29" s="342">
        <v>11</v>
      </c>
      <c r="H29" s="342">
        <v>18.8</v>
      </c>
      <c r="I29" s="342">
        <v>13.6</v>
      </c>
      <c r="J29" s="342">
        <v>6.3</v>
      </c>
      <c r="K29" s="342">
        <v>6.5</v>
      </c>
      <c r="L29" s="342">
        <v>5.2</v>
      </c>
      <c r="M29" s="342">
        <v>12.7</v>
      </c>
      <c r="N29" s="342">
        <v>9.5</v>
      </c>
      <c r="O29" s="342">
        <v>11.5</v>
      </c>
      <c r="P29" s="342">
        <v>10.6</v>
      </c>
      <c r="Q29" s="342">
        <v>11.6</v>
      </c>
      <c r="R29" s="342">
        <v>12.8</v>
      </c>
      <c r="S29" s="342">
        <v>26.3</v>
      </c>
    </row>
    <row r="30" spans="2:33" s="340" customFormat="1" x14ac:dyDescent="0.2">
      <c r="B30" s="341">
        <v>0.41666666666666669</v>
      </c>
      <c r="C30" s="342">
        <v>13</v>
      </c>
      <c r="D30" s="342">
        <v>12.7</v>
      </c>
      <c r="E30" s="342">
        <v>16.600000000000001</v>
      </c>
      <c r="F30" s="342">
        <v>12.5</v>
      </c>
      <c r="G30" s="342">
        <v>11.2</v>
      </c>
      <c r="H30" s="342">
        <v>14.9</v>
      </c>
      <c r="I30" s="342">
        <v>11</v>
      </c>
      <c r="J30" s="342">
        <v>8.4</v>
      </c>
      <c r="K30" s="342">
        <v>6</v>
      </c>
      <c r="L30" s="342">
        <v>5.3</v>
      </c>
      <c r="M30" s="342">
        <v>15.3</v>
      </c>
      <c r="N30" s="342">
        <v>9.1999999999999993</v>
      </c>
      <c r="O30" s="342">
        <v>10.199999999999999</v>
      </c>
      <c r="P30" s="342">
        <v>8.5</v>
      </c>
      <c r="Q30" s="342">
        <v>10.8</v>
      </c>
      <c r="R30" s="342">
        <v>12</v>
      </c>
      <c r="S30" s="342">
        <v>16.5</v>
      </c>
    </row>
    <row r="31" spans="2:33" s="340" customFormat="1" x14ac:dyDescent="0.2">
      <c r="B31" s="341">
        <v>0.45833333333333331</v>
      </c>
      <c r="C31" s="342">
        <v>11.7</v>
      </c>
      <c r="D31" s="342">
        <v>10.6</v>
      </c>
      <c r="E31" s="342">
        <v>14.4</v>
      </c>
      <c r="F31" s="342">
        <v>11.5</v>
      </c>
      <c r="G31" s="342">
        <v>9.1999999999999993</v>
      </c>
      <c r="H31" s="342">
        <v>14.2</v>
      </c>
      <c r="I31" s="342">
        <v>12.4</v>
      </c>
      <c r="J31" s="342">
        <v>7.5</v>
      </c>
      <c r="K31" s="342">
        <v>6.6</v>
      </c>
      <c r="L31" s="342">
        <v>21.9</v>
      </c>
      <c r="M31" s="342">
        <v>11.4</v>
      </c>
      <c r="N31" s="342">
        <v>8.6</v>
      </c>
      <c r="O31" s="342">
        <v>9.6</v>
      </c>
      <c r="P31" s="342">
        <v>7.6</v>
      </c>
      <c r="Q31" s="342">
        <v>8.9</v>
      </c>
      <c r="R31" s="342">
        <v>8.9</v>
      </c>
      <c r="S31" s="342">
        <v>11.7</v>
      </c>
    </row>
    <row r="32" spans="2:33" s="340" customFormat="1" x14ac:dyDescent="0.2">
      <c r="B32" s="341">
        <v>0.5</v>
      </c>
      <c r="C32" s="342">
        <v>12.6</v>
      </c>
      <c r="D32" s="342">
        <v>11.9</v>
      </c>
      <c r="E32" s="342">
        <v>15.2</v>
      </c>
      <c r="F32" s="342">
        <v>10.1</v>
      </c>
      <c r="G32" s="342">
        <v>10.1</v>
      </c>
      <c r="H32" s="342">
        <v>10.8</v>
      </c>
      <c r="I32" s="342">
        <v>11.4</v>
      </c>
      <c r="J32" s="342">
        <v>7.2</v>
      </c>
      <c r="K32" s="342">
        <v>6.6</v>
      </c>
      <c r="L32" s="342">
        <v>21.9</v>
      </c>
      <c r="M32" s="342">
        <v>11.4</v>
      </c>
      <c r="N32" s="342">
        <v>9</v>
      </c>
      <c r="O32" s="342">
        <v>8.1</v>
      </c>
      <c r="P32" s="342">
        <v>6.3</v>
      </c>
      <c r="Q32" s="342">
        <v>8</v>
      </c>
      <c r="R32" s="342">
        <v>7.5</v>
      </c>
      <c r="S32" s="342">
        <v>11.5</v>
      </c>
    </row>
    <row r="33" spans="2:31" s="340" customFormat="1" x14ac:dyDescent="0.2">
      <c r="B33" s="341">
        <v>0.54166666666666663</v>
      </c>
      <c r="C33" s="342">
        <v>11.5</v>
      </c>
      <c r="D33" s="342">
        <v>13.3</v>
      </c>
      <c r="E33" s="342">
        <v>16.7</v>
      </c>
      <c r="F33" s="342">
        <v>10.5</v>
      </c>
      <c r="G33" s="342">
        <v>9.9</v>
      </c>
      <c r="H33" s="342">
        <v>9.9</v>
      </c>
      <c r="I33" s="342">
        <v>10.5</v>
      </c>
      <c r="J33" s="342">
        <v>6.8</v>
      </c>
      <c r="K33" s="342">
        <v>5.4</v>
      </c>
      <c r="L33" s="342">
        <v>10.5</v>
      </c>
      <c r="M33" s="342">
        <v>13</v>
      </c>
      <c r="N33" s="342">
        <v>7.6</v>
      </c>
      <c r="O33" s="342">
        <v>8.8000000000000007</v>
      </c>
      <c r="P33" s="342">
        <v>5.3</v>
      </c>
      <c r="Q33" s="342">
        <v>7.2</v>
      </c>
      <c r="R33" s="342">
        <v>7</v>
      </c>
      <c r="S33" s="342">
        <v>10.5</v>
      </c>
    </row>
    <row r="34" spans="2:31" s="340" customFormat="1" x14ac:dyDescent="0.2">
      <c r="B34" s="341">
        <v>0.58333333333333337</v>
      </c>
      <c r="C34" s="342">
        <v>12.6</v>
      </c>
      <c r="D34" s="342">
        <v>12.3</v>
      </c>
      <c r="E34" s="342">
        <v>15.5</v>
      </c>
      <c r="F34" s="342">
        <v>9.8000000000000007</v>
      </c>
      <c r="G34" s="342">
        <v>9.1999999999999993</v>
      </c>
      <c r="H34" s="342">
        <v>11.4</v>
      </c>
      <c r="I34" s="342">
        <v>9.4</v>
      </c>
      <c r="J34" s="342">
        <v>6.3</v>
      </c>
      <c r="K34" s="342">
        <v>5.7</v>
      </c>
      <c r="L34" s="342">
        <v>8.8000000000000007</v>
      </c>
      <c r="M34" s="342">
        <v>6.3</v>
      </c>
      <c r="N34" s="342">
        <v>7.5</v>
      </c>
      <c r="O34" s="342">
        <v>7.8</v>
      </c>
      <c r="P34" s="342">
        <v>5.5</v>
      </c>
      <c r="Q34" s="342">
        <v>6.9</v>
      </c>
      <c r="R34" s="342">
        <v>6.7</v>
      </c>
      <c r="S34" s="342">
        <v>11.2</v>
      </c>
    </row>
    <row r="35" spans="2:31" s="340" customFormat="1" x14ac:dyDescent="0.2">
      <c r="B35" s="341">
        <v>0.625</v>
      </c>
      <c r="C35" s="342">
        <v>11.5</v>
      </c>
      <c r="D35" s="342">
        <v>12.9</v>
      </c>
      <c r="E35" s="342">
        <v>16.2</v>
      </c>
      <c r="F35" s="342">
        <v>9.4</v>
      </c>
      <c r="G35" s="342">
        <v>11.5</v>
      </c>
      <c r="H35" s="342">
        <v>13</v>
      </c>
      <c r="I35" s="342">
        <v>10.9</v>
      </c>
      <c r="J35" s="342">
        <v>7.2</v>
      </c>
      <c r="K35" s="342">
        <v>5.5</v>
      </c>
      <c r="L35" s="342">
        <v>5.9</v>
      </c>
      <c r="M35" s="342">
        <v>6.5</v>
      </c>
      <c r="N35" s="342">
        <v>7.8</v>
      </c>
      <c r="O35" s="342">
        <v>7.6</v>
      </c>
      <c r="P35" s="342">
        <v>5.3</v>
      </c>
      <c r="Q35" s="342">
        <v>7.4</v>
      </c>
      <c r="R35" s="342">
        <v>6.3</v>
      </c>
      <c r="S35" s="342">
        <v>11.7</v>
      </c>
    </row>
    <row r="36" spans="2:31" s="340" customFormat="1" x14ac:dyDescent="0.2">
      <c r="B36" s="341">
        <v>0.66666666666666663</v>
      </c>
      <c r="C36" s="342">
        <v>10.7</v>
      </c>
      <c r="D36" s="342">
        <v>12.5</v>
      </c>
      <c r="E36" s="342">
        <v>16.100000000000001</v>
      </c>
      <c r="F36" s="342">
        <v>10.4</v>
      </c>
      <c r="G36" s="342">
        <v>11.7</v>
      </c>
      <c r="H36" s="342">
        <v>14.7</v>
      </c>
      <c r="I36" s="342">
        <v>13.8</v>
      </c>
      <c r="J36" s="342">
        <v>7.6</v>
      </c>
      <c r="K36" s="342">
        <v>5.7</v>
      </c>
      <c r="L36" s="342">
        <v>4.9000000000000004</v>
      </c>
      <c r="M36" s="342">
        <v>9.6999999999999993</v>
      </c>
      <c r="N36" s="342">
        <v>10.1</v>
      </c>
      <c r="O36" s="342">
        <v>7.7</v>
      </c>
      <c r="P36" s="342">
        <v>7.2</v>
      </c>
      <c r="Q36" s="342">
        <v>9.3000000000000007</v>
      </c>
      <c r="R36" s="342">
        <v>7.2</v>
      </c>
      <c r="S36" s="342">
        <v>10.9</v>
      </c>
    </row>
    <row r="37" spans="2:31" s="340" customFormat="1" x14ac:dyDescent="0.2">
      <c r="B37" s="341">
        <v>0.70833333333333337</v>
      </c>
      <c r="C37" s="342">
        <v>10.6</v>
      </c>
      <c r="D37" s="342">
        <v>13.2</v>
      </c>
      <c r="E37" s="342">
        <v>15.9</v>
      </c>
      <c r="F37" s="342">
        <v>9.9</v>
      </c>
      <c r="G37" s="342">
        <v>9.3000000000000007</v>
      </c>
      <c r="H37" s="342">
        <v>18.100000000000001</v>
      </c>
      <c r="I37" s="342">
        <v>8.9</v>
      </c>
      <c r="J37" s="342">
        <v>8.8000000000000007</v>
      </c>
      <c r="K37" s="342">
        <v>7.5</v>
      </c>
      <c r="L37" s="342">
        <v>4.8</v>
      </c>
      <c r="M37" s="342">
        <v>7.7</v>
      </c>
      <c r="N37" s="342">
        <v>8.9</v>
      </c>
      <c r="O37" s="342">
        <v>8.8000000000000007</v>
      </c>
      <c r="P37" s="342">
        <v>9.3000000000000007</v>
      </c>
      <c r="Q37" s="342">
        <v>11.4</v>
      </c>
      <c r="R37" s="342">
        <v>6.9</v>
      </c>
      <c r="S37" s="342">
        <v>11.2</v>
      </c>
    </row>
    <row r="38" spans="2:31" s="340" customFormat="1" x14ac:dyDescent="0.2">
      <c r="B38" s="341">
        <v>0.75</v>
      </c>
      <c r="C38" s="342">
        <v>10.9</v>
      </c>
      <c r="D38" s="342">
        <v>17.100000000000001</v>
      </c>
      <c r="E38" s="342">
        <v>16</v>
      </c>
      <c r="F38" s="342">
        <v>10.7</v>
      </c>
      <c r="G38" s="342">
        <v>8.5</v>
      </c>
      <c r="H38" s="342">
        <v>10.1</v>
      </c>
      <c r="I38" s="342">
        <v>7.3</v>
      </c>
      <c r="J38" s="342">
        <v>12</v>
      </c>
      <c r="K38" s="342">
        <v>9.3000000000000007</v>
      </c>
      <c r="L38" s="342">
        <v>5.2</v>
      </c>
      <c r="M38" s="342">
        <v>9.5</v>
      </c>
      <c r="N38" s="342">
        <v>10.5</v>
      </c>
      <c r="O38" s="342">
        <v>9.1999999999999993</v>
      </c>
      <c r="P38" s="342">
        <v>10.3</v>
      </c>
      <c r="Q38" s="342">
        <v>11</v>
      </c>
      <c r="R38" s="342">
        <v>7.5</v>
      </c>
      <c r="S38" s="342">
        <v>11.4</v>
      </c>
      <c r="W38"/>
    </row>
    <row r="39" spans="2:31" s="340" customFormat="1" x14ac:dyDescent="0.2">
      <c r="B39" s="341">
        <v>0.79166666666666663</v>
      </c>
      <c r="C39" s="342">
        <v>10.8</v>
      </c>
      <c r="D39" s="342">
        <v>16.3</v>
      </c>
      <c r="E39" s="342">
        <v>15.5</v>
      </c>
      <c r="F39" s="342">
        <v>11.2</v>
      </c>
      <c r="G39" s="342">
        <v>7.8</v>
      </c>
      <c r="H39" s="342">
        <v>9.1</v>
      </c>
      <c r="I39" s="342">
        <v>8.1999999999999993</v>
      </c>
      <c r="J39" s="342">
        <v>12.9</v>
      </c>
      <c r="K39" s="342">
        <v>6.5</v>
      </c>
      <c r="L39" s="342">
        <v>6.2</v>
      </c>
      <c r="M39" s="342">
        <v>10</v>
      </c>
      <c r="N39" s="342">
        <v>8.1999999999999993</v>
      </c>
      <c r="O39" s="342">
        <v>11.1</v>
      </c>
      <c r="P39" s="342">
        <v>10.9</v>
      </c>
      <c r="Q39" s="342">
        <v>10.9</v>
      </c>
      <c r="R39" s="342">
        <v>8.1999999999999993</v>
      </c>
      <c r="S39" s="342">
        <v>12.3</v>
      </c>
      <c r="W39"/>
    </row>
    <row r="40" spans="2:31" s="340" customFormat="1" x14ac:dyDescent="0.2">
      <c r="B40" s="341">
        <v>0.83333333333333337</v>
      </c>
      <c r="C40" s="342">
        <v>10.7</v>
      </c>
      <c r="D40" s="342">
        <v>18.7</v>
      </c>
      <c r="E40" s="342">
        <v>17.899999999999999</v>
      </c>
      <c r="F40" s="342">
        <v>10.7</v>
      </c>
      <c r="G40" s="342">
        <v>7.2</v>
      </c>
      <c r="H40" s="342">
        <v>8.8000000000000007</v>
      </c>
      <c r="I40" s="342">
        <v>13</v>
      </c>
      <c r="J40" s="342">
        <v>13.2</v>
      </c>
      <c r="K40" s="342">
        <v>5.5</v>
      </c>
      <c r="L40" s="342">
        <v>4.7</v>
      </c>
      <c r="M40" s="342">
        <v>9.1</v>
      </c>
      <c r="N40" s="342">
        <v>10.3</v>
      </c>
      <c r="O40" s="342">
        <v>9.4</v>
      </c>
      <c r="P40" s="342">
        <v>13.3</v>
      </c>
      <c r="Q40" s="342">
        <v>10.4</v>
      </c>
      <c r="R40" s="342">
        <v>9</v>
      </c>
      <c r="S40" s="342">
        <v>13.6</v>
      </c>
      <c r="W40"/>
    </row>
    <row r="41" spans="2:31" s="340" customFormat="1" x14ac:dyDescent="0.2">
      <c r="B41" s="341">
        <v>0.875</v>
      </c>
      <c r="C41" s="342">
        <v>10.4</v>
      </c>
      <c r="D41" s="342">
        <v>18.7</v>
      </c>
      <c r="E41" s="342">
        <v>18.3</v>
      </c>
      <c r="F41" s="342">
        <v>8.8000000000000007</v>
      </c>
      <c r="G41" s="342">
        <v>7.3</v>
      </c>
      <c r="H41" s="342">
        <v>8.1999999999999993</v>
      </c>
      <c r="I41" s="342">
        <v>6.6</v>
      </c>
      <c r="J41" s="342">
        <v>27.5</v>
      </c>
      <c r="K41" s="342">
        <v>5.2</v>
      </c>
      <c r="L41" s="342">
        <v>3.8</v>
      </c>
      <c r="M41" s="342">
        <v>11.6</v>
      </c>
      <c r="N41" s="342">
        <v>10.6</v>
      </c>
      <c r="O41" s="342">
        <v>9.6</v>
      </c>
      <c r="P41" s="342">
        <v>11.8</v>
      </c>
      <c r="Q41" s="342">
        <v>10.199999999999999</v>
      </c>
      <c r="R41" s="342">
        <v>8.9</v>
      </c>
      <c r="S41" s="342">
        <v>17.7</v>
      </c>
      <c r="W41"/>
    </row>
    <row r="42" spans="2:31" s="340" customFormat="1" x14ac:dyDescent="0.2">
      <c r="B42" s="341">
        <v>0.91666666666666663</v>
      </c>
      <c r="C42" s="342">
        <v>10.4</v>
      </c>
      <c r="D42" s="342">
        <v>17.600000000000001</v>
      </c>
      <c r="E42" s="342">
        <v>20.7</v>
      </c>
      <c r="F42" s="342">
        <v>8.9</v>
      </c>
      <c r="G42" s="342">
        <v>7.2</v>
      </c>
      <c r="H42" s="342">
        <v>8.3000000000000007</v>
      </c>
      <c r="I42" s="342">
        <v>6.3</v>
      </c>
      <c r="J42" s="342">
        <v>24.8</v>
      </c>
      <c r="K42" s="342">
        <v>4.4000000000000004</v>
      </c>
      <c r="L42" s="342">
        <v>4.4000000000000004</v>
      </c>
      <c r="M42" s="342">
        <v>9.1999999999999993</v>
      </c>
      <c r="N42" s="342">
        <v>10.4</v>
      </c>
      <c r="O42" s="342">
        <v>8.6</v>
      </c>
      <c r="P42" s="342">
        <v>13.1</v>
      </c>
      <c r="Q42" s="342">
        <v>9.4</v>
      </c>
      <c r="R42" s="342">
        <v>9.4</v>
      </c>
      <c r="S42" s="342">
        <v>18.7</v>
      </c>
    </row>
    <row r="43" spans="2:31" s="340" customFormat="1" x14ac:dyDescent="0.2">
      <c r="B43" s="341">
        <v>0.95833333333333337</v>
      </c>
      <c r="C43" s="342">
        <v>10.6</v>
      </c>
      <c r="D43" s="342">
        <v>16.7</v>
      </c>
      <c r="E43" s="342">
        <v>31.3</v>
      </c>
      <c r="F43" s="342">
        <v>8.6</v>
      </c>
      <c r="G43" s="342">
        <v>8.5</v>
      </c>
      <c r="H43" s="342">
        <v>8.1999999999999993</v>
      </c>
      <c r="I43" s="342">
        <v>11.6</v>
      </c>
      <c r="J43" s="342">
        <v>9.3000000000000007</v>
      </c>
      <c r="K43" s="342">
        <v>5.2</v>
      </c>
      <c r="L43" s="342">
        <v>4.0999999999999996</v>
      </c>
      <c r="M43" s="342">
        <v>10.7</v>
      </c>
      <c r="N43" s="342">
        <v>9.4</v>
      </c>
      <c r="O43" s="342">
        <v>8.6</v>
      </c>
      <c r="P43" s="342">
        <v>12</v>
      </c>
      <c r="Q43" s="342">
        <v>11</v>
      </c>
      <c r="R43" s="342">
        <v>10.1</v>
      </c>
      <c r="S43" s="342">
        <v>24.9</v>
      </c>
    </row>
    <row r="44" spans="2:31" s="343" customFormat="1" ht="33" customHeight="1" x14ac:dyDescent="0.2">
      <c r="B44" s="338" t="s">
        <v>259</v>
      </c>
      <c r="C44" s="352">
        <v>12.5</v>
      </c>
      <c r="D44" s="352">
        <v>15.4</v>
      </c>
      <c r="E44" s="352">
        <v>18.5</v>
      </c>
      <c r="F44" s="352">
        <v>12.4</v>
      </c>
      <c r="G44" s="352">
        <v>9.1</v>
      </c>
      <c r="H44" s="352">
        <v>11.6</v>
      </c>
      <c r="I44" s="352">
        <v>11.3</v>
      </c>
      <c r="J44" s="352">
        <v>15.9</v>
      </c>
      <c r="K44" s="352">
        <v>5.9</v>
      </c>
      <c r="L44" s="352">
        <v>6.4</v>
      </c>
      <c r="M44" s="352">
        <v>7.7</v>
      </c>
      <c r="N44" s="352">
        <v>10.199999999999999</v>
      </c>
      <c r="O44" s="352">
        <v>9.6999999999999993</v>
      </c>
      <c r="P44" s="352">
        <v>8.8000000000000007</v>
      </c>
      <c r="Q44" s="352">
        <v>9.8000000000000007</v>
      </c>
      <c r="R44" s="352">
        <v>9.1</v>
      </c>
      <c r="S44" s="352">
        <v>16.5</v>
      </c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</row>
    <row r="45" spans="2:31" s="343" customFormat="1" ht="27" customHeight="1" x14ac:dyDescent="0.2">
      <c r="B45" s="338" t="s">
        <v>260</v>
      </c>
      <c r="C45" s="375" t="s">
        <v>261</v>
      </c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7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</row>
    <row r="46" spans="2:31" ht="10.5" customHeight="1" x14ac:dyDescent="0.2">
      <c r="B46" s="334"/>
    </row>
    <row r="47" spans="2:31" ht="10.5" customHeight="1" x14ac:dyDescent="0.2">
      <c r="B47" s="334"/>
    </row>
    <row r="48" spans="2:31" s="335" customFormat="1" ht="12" customHeight="1" x14ac:dyDescent="0.2">
      <c r="B48" s="347"/>
    </row>
    <row r="49" spans="2:33" s="335" customFormat="1" ht="15.75" customHeight="1" x14ac:dyDescent="0.2"/>
    <row r="50" spans="2:33" s="335" customFormat="1" ht="15.75" customHeight="1" x14ac:dyDescent="0.2">
      <c r="B50" s="357"/>
      <c r="C50" s="357"/>
      <c r="D50" s="357"/>
      <c r="E50" s="357"/>
      <c r="F50" s="358" t="s">
        <v>334</v>
      </c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</row>
    <row r="51" spans="2:33" s="335" customFormat="1" ht="15.75" customHeight="1" x14ac:dyDescent="0.2">
      <c r="B51" s="357"/>
      <c r="C51" s="357"/>
      <c r="D51" s="357"/>
      <c r="E51" s="357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</row>
    <row r="52" spans="2:33" s="335" customFormat="1" ht="15.75" customHeight="1" x14ac:dyDescent="0.2">
      <c r="B52" s="357"/>
      <c r="C52" s="357"/>
      <c r="D52" s="357"/>
      <c r="E52" s="357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</row>
    <row r="53" spans="2:33" s="335" customFormat="1" ht="11.25" customHeight="1" x14ac:dyDescent="0.2">
      <c r="B53" s="336"/>
      <c r="C53" s="336"/>
      <c r="D53" s="336"/>
      <c r="E53" s="336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</row>
    <row r="54" spans="2:33" s="335" customFormat="1" ht="27.6" customHeight="1" x14ac:dyDescent="0.2">
      <c r="B54" s="359" t="s">
        <v>188</v>
      </c>
      <c r="C54" s="359"/>
      <c r="D54" s="282"/>
      <c r="E54" s="282"/>
      <c r="F54" s="283" t="s">
        <v>324</v>
      </c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</row>
    <row r="55" spans="2:33" s="335" customFormat="1" ht="8.25" customHeight="1" x14ac:dyDescent="0.2">
      <c r="B55" s="284"/>
      <c r="C55" s="284"/>
      <c r="D55" s="284"/>
      <c r="E55" s="284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</row>
    <row r="56" spans="2:33" s="335" customFormat="1" ht="15.75" customHeight="1" x14ac:dyDescent="0.2">
      <c r="B56" s="282" t="s">
        <v>236</v>
      </c>
      <c r="C56" s="282"/>
      <c r="D56" s="282"/>
      <c r="E56" s="282"/>
      <c r="F56" s="283" t="s">
        <v>321</v>
      </c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139" t="s">
        <v>189</v>
      </c>
      <c r="R56" s="282"/>
      <c r="S56" s="282"/>
      <c r="T56" s="282"/>
      <c r="U56" s="282"/>
      <c r="V56" s="287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</row>
    <row r="57" spans="2:33" s="335" customFormat="1" ht="7.5" customHeight="1" x14ac:dyDescent="0.2">
      <c r="B57" s="284"/>
      <c r="C57" s="284"/>
      <c r="D57" s="284"/>
      <c r="E57" s="284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</row>
    <row r="58" spans="2:33" s="335" customFormat="1" ht="15.75" customHeight="1" x14ac:dyDescent="0.2">
      <c r="B58" s="360" t="s">
        <v>217</v>
      </c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</row>
    <row r="59" spans="2:33" s="335" customFormat="1" ht="7.5" customHeight="1" x14ac:dyDescent="0.2">
      <c r="B59" s="284"/>
      <c r="C59" s="284"/>
      <c r="D59" s="284"/>
      <c r="E59" s="284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</row>
    <row r="60" spans="2:33" s="335" customFormat="1" ht="15.75" customHeight="1" x14ac:dyDescent="0.2">
      <c r="B60" s="282" t="s">
        <v>33</v>
      </c>
      <c r="C60" s="282"/>
      <c r="D60" s="282"/>
      <c r="E60" s="282"/>
      <c r="F60" s="286" t="s">
        <v>258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2" t="s">
        <v>8</v>
      </c>
      <c r="R60" s="282"/>
      <c r="S60" s="282"/>
      <c r="T60" s="282"/>
      <c r="U60" s="282"/>
      <c r="V60" s="353" t="s">
        <v>312</v>
      </c>
      <c r="W60" s="283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</row>
    <row r="61" spans="2:33" s="335" customFormat="1" ht="7.5" customHeight="1" x14ac:dyDescent="0.2">
      <c r="B61" s="284"/>
      <c r="C61" s="284"/>
      <c r="D61" s="284"/>
      <c r="E61" s="284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</row>
    <row r="62" spans="2:33" s="335" customFormat="1" ht="15.75" customHeight="1" x14ac:dyDescent="0.2">
      <c r="B62" s="282" t="s">
        <v>9</v>
      </c>
      <c r="C62" s="282"/>
      <c r="D62" s="282"/>
      <c r="E62" s="282"/>
      <c r="F62" s="286" t="s">
        <v>307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2" t="s">
        <v>10</v>
      </c>
      <c r="R62" s="282"/>
      <c r="S62" s="282"/>
      <c r="T62" s="282"/>
      <c r="U62" s="282"/>
      <c r="V62" s="361" t="s">
        <v>322</v>
      </c>
      <c r="W62" s="361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</row>
    <row r="63" spans="2:33" s="335" customFormat="1" ht="11.25" customHeight="1" x14ac:dyDescent="0.2">
      <c r="B63" s="336"/>
      <c r="C63" s="336"/>
      <c r="D63" s="336"/>
      <c r="E63" s="336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</row>
    <row r="64" spans="2:33" s="335" customFormat="1" ht="29.45" customHeight="1" x14ac:dyDescent="0.2">
      <c r="B64" s="338" t="s">
        <v>257</v>
      </c>
      <c r="C64" s="339">
        <v>1</v>
      </c>
      <c r="D64" s="339">
        <v>2</v>
      </c>
      <c r="E64" s="339">
        <v>3</v>
      </c>
      <c r="F64" s="339">
        <v>4</v>
      </c>
      <c r="G64" s="339">
        <v>5</v>
      </c>
      <c r="H64" s="339">
        <v>6</v>
      </c>
      <c r="I64" s="339">
        <v>7</v>
      </c>
      <c r="J64" s="339">
        <v>8</v>
      </c>
      <c r="K64" s="339">
        <v>9</v>
      </c>
      <c r="L64" s="339">
        <v>10</v>
      </c>
      <c r="M64" s="339">
        <v>11</v>
      </c>
      <c r="N64" s="339">
        <v>12</v>
      </c>
      <c r="O64" s="339">
        <v>13</v>
      </c>
      <c r="P64" s="339">
        <v>14</v>
      </c>
      <c r="Q64" s="339">
        <v>15</v>
      </c>
      <c r="R64" s="339">
        <v>16</v>
      </c>
      <c r="S64" s="339">
        <v>17</v>
      </c>
      <c r="T64" s="339">
        <v>18</v>
      </c>
      <c r="U64" s="339">
        <v>19</v>
      </c>
      <c r="V64" s="339">
        <v>20</v>
      </c>
      <c r="W64" s="339">
        <v>21</v>
      </c>
      <c r="X64" s="339">
        <v>22</v>
      </c>
      <c r="Y64" s="339">
        <v>23</v>
      </c>
      <c r="Z64" s="339">
        <v>24</v>
      </c>
      <c r="AA64" s="339">
        <v>25</v>
      </c>
      <c r="AB64" s="339">
        <v>26</v>
      </c>
      <c r="AC64" s="339">
        <v>27</v>
      </c>
      <c r="AD64" s="339">
        <v>28</v>
      </c>
      <c r="AE64" s="339">
        <v>29</v>
      </c>
      <c r="AF64" s="339">
        <v>30</v>
      </c>
      <c r="AG64" s="339">
        <v>31</v>
      </c>
    </row>
    <row r="65" spans="2:33" s="340" customFormat="1" x14ac:dyDescent="0.2">
      <c r="B65" s="341">
        <v>0</v>
      </c>
      <c r="C65" s="342">
        <v>32.5</v>
      </c>
      <c r="D65" s="342">
        <v>16.8</v>
      </c>
      <c r="E65" s="342">
        <v>7.3</v>
      </c>
      <c r="F65" s="342">
        <v>38.1</v>
      </c>
      <c r="G65" s="342">
        <v>7.3</v>
      </c>
      <c r="H65" s="342">
        <v>14.5</v>
      </c>
      <c r="I65" s="342">
        <v>17.5</v>
      </c>
      <c r="J65" s="342">
        <v>8.1</v>
      </c>
      <c r="K65" s="342">
        <v>26.6</v>
      </c>
      <c r="L65" s="342">
        <v>16.899999999999999</v>
      </c>
      <c r="M65" s="342">
        <v>28.6</v>
      </c>
      <c r="N65" s="342">
        <v>29.4</v>
      </c>
      <c r="O65" s="342">
        <v>9.1</v>
      </c>
      <c r="P65" s="342">
        <v>7.3</v>
      </c>
      <c r="Q65" s="342">
        <v>7.3</v>
      </c>
      <c r="R65" s="342">
        <v>9.8000000000000007</v>
      </c>
      <c r="S65" s="342">
        <v>7</v>
      </c>
      <c r="T65" s="342">
        <v>9</v>
      </c>
      <c r="U65" s="342">
        <v>3.8</v>
      </c>
      <c r="V65" s="342">
        <v>6.2</v>
      </c>
      <c r="W65" s="342">
        <v>6.1</v>
      </c>
      <c r="X65" s="342">
        <v>19.899999999999999</v>
      </c>
      <c r="Y65" s="342">
        <v>50.8</v>
      </c>
      <c r="Z65" s="342">
        <v>10.9</v>
      </c>
      <c r="AA65" s="342">
        <v>8.9</v>
      </c>
      <c r="AB65" s="342">
        <v>2.7</v>
      </c>
      <c r="AC65" s="342">
        <v>4.8</v>
      </c>
      <c r="AD65" s="342">
        <v>9.6999999999999993</v>
      </c>
      <c r="AE65" s="342">
        <v>3.8</v>
      </c>
      <c r="AF65" s="342">
        <v>3.5</v>
      </c>
      <c r="AG65" s="342">
        <v>74.599999999999994</v>
      </c>
    </row>
    <row r="66" spans="2:33" s="340" customFormat="1" x14ac:dyDescent="0.2">
      <c r="B66" s="341">
        <v>4.1666666666666664E-2</v>
      </c>
      <c r="C66" s="342">
        <v>36.4</v>
      </c>
      <c r="D66" s="342">
        <v>16.5</v>
      </c>
      <c r="E66" s="342">
        <v>9.1</v>
      </c>
      <c r="F66" s="342">
        <v>49.6</v>
      </c>
      <c r="G66" s="342">
        <v>6.4</v>
      </c>
      <c r="H66" s="342">
        <v>24.1</v>
      </c>
      <c r="I66" s="342">
        <v>12.7</v>
      </c>
      <c r="J66" s="342">
        <v>13.7</v>
      </c>
      <c r="K66" s="342">
        <v>47.1</v>
      </c>
      <c r="L66" s="342">
        <v>8.8000000000000007</v>
      </c>
      <c r="M66" s="342">
        <v>37.4</v>
      </c>
      <c r="N66" s="342">
        <v>22.3</v>
      </c>
      <c r="O66" s="342">
        <v>7.6</v>
      </c>
      <c r="P66" s="342">
        <v>7.5</v>
      </c>
      <c r="Q66" s="342">
        <v>7.6</v>
      </c>
      <c r="R66" s="342">
        <v>11.7</v>
      </c>
      <c r="S66" s="342">
        <v>5.4</v>
      </c>
      <c r="T66" s="342">
        <v>5.4</v>
      </c>
      <c r="U66" s="342">
        <v>3.5</v>
      </c>
      <c r="V66" s="342">
        <v>7.4</v>
      </c>
      <c r="W66" s="342">
        <v>7.5</v>
      </c>
      <c r="X66" s="342">
        <v>11.8</v>
      </c>
      <c r="Y66" s="342">
        <v>46.6</v>
      </c>
      <c r="Z66" s="342">
        <v>17.899999999999999</v>
      </c>
      <c r="AA66" s="342">
        <v>27.8</v>
      </c>
      <c r="AB66" s="342">
        <v>3</v>
      </c>
      <c r="AC66" s="342">
        <v>4.8</v>
      </c>
      <c r="AD66" s="342">
        <v>6.5</v>
      </c>
      <c r="AE66" s="342">
        <v>3.6</v>
      </c>
      <c r="AF66" s="342">
        <v>4.5999999999999996</v>
      </c>
      <c r="AG66" s="342">
        <v>55.8</v>
      </c>
    </row>
    <row r="67" spans="2:33" s="340" customFormat="1" x14ac:dyDescent="0.2">
      <c r="B67" s="341">
        <v>8.3333333333333329E-2</v>
      </c>
      <c r="C67" s="342">
        <v>35.299999999999997</v>
      </c>
      <c r="D67" s="342">
        <v>15.4</v>
      </c>
      <c r="E67" s="342">
        <v>8.1</v>
      </c>
      <c r="F67" s="342">
        <v>37.700000000000003</v>
      </c>
      <c r="G67" s="342">
        <v>7.1</v>
      </c>
      <c r="H67" s="342">
        <v>15.6</v>
      </c>
      <c r="I67" s="342">
        <v>21.8</v>
      </c>
      <c r="J67" s="342">
        <v>9.4</v>
      </c>
      <c r="K67" s="342">
        <v>46.9</v>
      </c>
      <c r="L67" s="342">
        <v>9.6</v>
      </c>
      <c r="M67" s="342">
        <v>21.6</v>
      </c>
      <c r="N67" s="342">
        <v>24</v>
      </c>
      <c r="O67" s="342">
        <v>6.7</v>
      </c>
      <c r="P67" s="342">
        <v>7.5</v>
      </c>
      <c r="Q67" s="342">
        <v>7.6</v>
      </c>
      <c r="R67" s="342">
        <v>9.9</v>
      </c>
      <c r="S67" s="342">
        <v>5.6</v>
      </c>
      <c r="T67" s="342">
        <v>4</v>
      </c>
      <c r="U67" s="342">
        <v>2.9</v>
      </c>
      <c r="V67" s="342">
        <v>7.5</v>
      </c>
      <c r="W67" s="342">
        <v>7.7</v>
      </c>
      <c r="X67" s="342">
        <v>20</v>
      </c>
      <c r="Y67" s="342">
        <v>32.200000000000003</v>
      </c>
      <c r="Z67" s="342">
        <v>10.199999999999999</v>
      </c>
      <c r="AA67" s="342">
        <v>21</v>
      </c>
      <c r="AB67" s="342">
        <v>2.8</v>
      </c>
      <c r="AC67" s="342">
        <v>3.7</v>
      </c>
      <c r="AD67" s="342">
        <v>25.1</v>
      </c>
      <c r="AE67" s="342">
        <v>4.4000000000000004</v>
      </c>
      <c r="AF67" s="342">
        <v>2.4</v>
      </c>
      <c r="AG67" s="342">
        <v>38.4</v>
      </c>
    </row>
    <row r="68" spans="2:33" s="340" customFormat="1" x14ac:dyDescent="0.2">
      <c r="B68" s="341">
        <v>0.125</v>
      </c>
      <c r="C68" s="342">
        <v>32.9</v>
      </c>
      <c r="D68" s="342">
        <v>15.3</v>
      </c>
      <c r="E68" s="342">
        <v>6.8</v>
      </c>
      <c r="F68" s="342">
        <v>16.7</v>
      </c>
      <c r="G68" s="342">
        <v>6.3</v>
      </c>
      <c r="H68" s="342">
        <v>23.3</v>
      </c>
      <c r="I68" s="342">
        <v>30.2</v>
      </c>
      <c r="J68" s="342">
        <v>7</v>
      </c>
      <c r="K68" s="342">
        <v>13</v>
      </c>
      <c r="L68" s="342">
        <v>9.5</v>
      </c>
      <c r="M68" s="342">
        <v>20.100000000000001</v>
      </c>
      <c r="N68" s="342">
        <v>26.6</v>
      </c>
      <c r="O68" s="342">
        <v>9.6</v>
      </c>
      <c r="P68" s="342">
        <v>7.1</v>
      </c>
      <c r="Q68" s="342">
        <v>8</v>
      </c>
      <c r="R68" s="342">
        <v>9.4</v>
      </c>
      <c r="S68" s="342">
        <v>6.4</v>
      </c>
      <c r="T68" s="342">
        <v>4.4000000000000004</v>
      </c>
      <c r="U68" s="342">
        <v>3.5</v>
      </c>
      <c r="V68" s="342">
        <v>10.3</v>
      </c>
      <c r="W68" s="342">
        <v>9.3000000000000007</v>
      </c>
      <c r="X68" s="342">
        <v>9.9</v>
      </c>
      <c r="Y68" s="342">
        <v>34.1</v>
      </c>
      <c r="Z68" s="342">
        <v>19.100000000000001</v>
      </c>
      <c r="AA68" s="342">
        <v>23.8</v>
      </c>
      <c r="AB68" s="342">
        <v>2.6</v>
      </c>
      <c r="AC68" s="342">
        <v>4</v>
      </c>
      <c r="AD68" s="342">
        <v>7.6</v>
      </c>
      <c r="AE68" s="342">
        <v>6.7</v>
      </c>
      <c r="AF68" s="342">
        <v>3.1</v>
      </c>
      <c r="AG68" s="342">
        <v>86.8</v>
      </c>
    </row>
    <row r="69" spans="2:33" s="340" customFormat="1" x14ac:dyDescent="0.2">
      <c r="B69" s="341">
        <v>0.16666666666666666</v>
      </c>
      <c r="C69" s="342">
        <v>27.8</v>
      </c>
      <c r="D69" s="342">
        <v>17.100000000000001</v>
      </c>
      <c r="E69" s="342">
        <v>6.8</v>
      </c>
      <c r="F69" s="342">
        <v>15.6</v>
      </c>
      <c r="G69" s="342">
        <v>6.5</v>
      </c>
      <c r="H69" s="342">
        <v>22.5</v>
      </c>
      <c r="I69" s="342">
        <v>20.399999999999999</v>
      </c>
      <c r="J69" s="342">
        <v>7.7</v>
      </c>
      <c r="K69" s="342">
        <v>8.6999999999999993</v>
      </c>
      <c r="L69" s="342">
        <v>13.4</v>
      </c>
      <c r="M69" s="342">
        <v>17.8</v>
      </c>
      <c r="N69" s="342">
        <v>18.100000000000001</v>
      </c>
      <c r="O69" s="342">
        <v>8</v>
      </c>
      <c r="P69" s="342">
        <v>9.3000000000000007</v>
      </c>
      <c r="Q69" s="342">
        <v>11.2</v>
      </c>
      <c r="R69" s="342">
        <v>8.6</v>
      </c>
      <c r="S69" s="342">
        <v>6.9</v>
      </c>
      <c r="T69" s="342">
        <v>7.9</v>
      </c>
      <c r="U69" s="342">
        <v>13.8</v>
      </c>
      <c r="V69" s="342">
        <v>54.3</v>
      </c>
      <c r="W69" s="342">
        <v>7.2</v>
      </c>
      <c r="X69" s="342">
        <v>14.8</v>
      </c>
      <c r="Y69" s="342">
        <v>34.4</v>
      </c>
      <c r="Z69" s="342">
        <v>24</v>
      </c>
      <c r="AA69" s="342">
        <v>24.4</v>
      </c>
      <c r="AB69" s="342">
        <v>2.6</v>
      </c>
      <c r="AC69" s="342">
        <v>4</v>
      </c>
      <c r="AD69" s="342">
        <v>4.3</v>
      </c>
      <c r="AE69" s="342">
        <v>17.600000000000001</v>
      </c>
      <c r="AF69" s="342">
        <v>10</v>
      </c>
      <c r="AG69" s="342">
        <v>70.900000000000006</v>
      </c>
    </row>
    <row r="70" spans="2:33" s="340" customFormat="1" x14ac:dyDescent="0.2">
      <c r="B70" s="341">
        <v>0.20833333333333334</v>
      </c>
      <c r="C70" s="342">
        <v>19.600000000000001</v>
      </c>
      <c r="D70" s="342">
        <v>13.5</v>
      </c>
      <c r="E70" s="342">
        <v>7.1</v>
      </c>
      <c r="F70" s="342">
        <v>20</v>
      </c>
      <c r="G70" s="342">
        <v>7.4</v>
      </c>
      <c r="H70" s="342">
        <v>32</v>
      </c>
      <c r="I70" s="342">
        <v>6.3</v>
      </c>
      <c r="J70" s="342">
        <v>8.6</v>
      </c>
      <c r="K70" s="342">
        <v>8</v>
      </c>
      <c r="L70" s="342">
        <v>7.8</v>
      </c>
      <c r="M70" s="342">
        <v>21.1</v>
      </c>
      <c r="N70" s="342">
        <v>21.2</v>
      </c>
      <c r="O70" s="342">
        <v>9.9</v>
      </c>
      <c r="P70" s="342">
        <v>11.1</v>
      </c>
      <c r="Q70" s="342">
        <v>7.1</v>
      </c>
      <c r="R70" s="342">
        <v>15.6</v>
      </c>
      <c r="S70" s="342">
        <v>12.6</v>
      </c>
      <c r="T70" s="342">
        <v>30.5</v>
      </c>
      <c r="U70" s="342">
        <v>33.5</v>
      </c>
      <c r="V70" s="342">
        <v>22.3</v>
      </c>
      <c r="W70" s="342">
        <v>15.8</v>
      </c>
      <c r="X70" s="342">
        <v>37.5</v>
      </c>
      <c r="Y70" s="342">
        <v>22.9</v>
      </c>
      <c r="Z70" s="342">
        <v>21.4</v>
      </c>
      <c r="AA70" s="342">
        <v>37.5</v>
      </c>
      <c r="AB70" s="342">
        <v>4</v>
      </c>
      <c r="AC70" s="342">
        <v>8.4</v>
      </c>
      <c r="AD70" s="342">
        <v>5.2</v>
      </c>
      <c r="AE70" s="342">
        <v>3.8</v>
      </c>
      <c r="AF70" s="342">
        <v>12.9</v>
      </c>
      <c r="AG70" s="342">
        <v>40.6</v>
      </c>
    </row>
    <row r="71" spans="2:33" s="340" customFormat="1" x14ac:dyDescent="0.2">
      <c r="B71" s="341">
        <v>0.25</v>
      </c>
      <c r="C71" s="342">
        <v>23</v>
      </c>
      <c r="D71" s="342">
        <v>12.6</v>
      </c>
      <c r="E71" s="342">
        <v>9.5</v>
      </c>
      <c r="F71" s="342">
        <v>28.4</v>
      </c>
      <c r="G71" s="342">
        <v>7.8</v>
      </c>
      <c r="H71" s="342">
        <v>5.0999999999999996</v>
      </c>
      <c r="I71" s="342">
        <v>6</v>
      </c>
      <c r="J71" s="342">
        <v>8.1999999999999993</v>
      </c>
      <c r="K71" s="342">
        <v>8.6999999999999993</v>
      </c>
      <c r="L71" s="342">
        <v>9</v>
      </c>
      <c r="M71" s="342">
        <v>31.7</v>
      </c>
      <c r="N71" s="342">
        <v>17.899999999999999</v>
      </c>
      <c r="O71" s="342">
        <v>9.3000000000000007</v>
      </c>
      <c r="P71" s="342">
        <v>8.8000000000000007</v>
      </c>
      <c r="Q71" s="342">
        <v>10.8</v>
      </c>
      <c r="R71" s="342">
        <v>7.2</v>
      </c>
      <c r="S71" s="342">
        <v>12.9</v>
      </c>
      <c r="T71" s="342">
        <v>13.8</v>
      </c>
      <c r="U71" s="342">
        <v>28.8</v>
      </c>
      <c r="V71" s="342">
        <v>51.2</v>
      </c>
      <c r="W71" s="342">
        <v>28.6</v>
      </c>
      <c r="X71" s="342">
        <v>29.2</v>
      </c>
      <c r="Y71" s="342">
        <v>28.7</v>
      </c>
      <c r="Z71" s="342">
        <v>50.9</v>
      </c>
      <c r="AA71" s="342">
        <v>41.3</v>
      </c>
      <c r="AB71" s="342">
        <v>6.8</v>
      </c>
      <c r="AC71" s="342">
        <v>88.2</v>
      </c>
      <c r="AD71" s="342">
        <v>5.7</v>
      </c>
      <c r="AE71" s="342">
        <v>2.8</v>
      </c>
      <c r="AF71" s="342">
        <v>3.8</v>
      </c>
      <c r="AG71" s="342">
        <v>35.1</v>
      </c>
    </row>
    <row r="72" spans="2:33" s="340" customFormat="1" x14ac:dyDescent="0.2">
      <c r="B72" s="341">
        <v>0.29166666666666669</v>
      </c>
      <c r="C72" s="342">
        <v>26.6</v>
      </c>
      <c r="D72" s="342">
        <v>12</v>
      </c>
      <c r="E72" s="342">
        <v>7.9</v>
      </c>
      <c r="F72" s="342">
        <v>12.4</v>
      </c>
      <c r="G72" s="342">
        <v>7.6</v>
      </c>
      <c r="H72" s="342">
        <v>5.5</v>
      </c>
      <c r="I72" s="342">
        <v>6.5</v>
      </c>
      <c r="J72" s="342">
        <v>9.6</v>
      </c>
      <c r="K72" s="342">
        <v>9.6</v>
      </c>
      <c r="L72" s="342">
        <v>11.7</v>
      </c>
      <c r="M72" s="342">
        <v>8.1999999999999993</v>
      </c>
      <c r="N72" s="342">
        <v>28.2</v>
      </c>
      <c r="O72" s="342">
        <v>7.3</v>
      </c>
      <c r="P72" s="342">
        <v>10.199999999999999</v>
      </c>
      <c r="Q72" s="342">
        <v>9.6</v>
      </c>
      <c r="R72" s="342">
        <v>11.3</v>
      </c>
      <c r="S72" s="342">
        <v>5</v>
      </c>
      <c r="T72" s="342">
        <v>4.9000000000000004</v>
      </c>
      <c r="U72" s="342">
        <v>49</v>
      </c>
      <c r="V72" s="342">
        <v>74.400000000000006</v>
      </c>
      <c r="W72" s="342">
        <v>14.7</v>
      </c>
      <c r="X72" s="342">
        <v>28.6</v>
      </c>
      <c r="Y72" s="342">
        <v>19.7</v>
      </c>
      <c r="Z72" s="342">
        <v>35</v>
      </c>
      <c r="AA72" s="342">
        <v>33.799999999999997</v>
      </c>
      <c r="AB72" s="342">
        <v>6.3</v>
      </c>
      <c r="AC72" s="342">
        <v>64.3</v>
      </c>
      <c r="AD72" s="342">
        <v>6.1</v>
      </c>
      <c r="AE72" s="342">
        <v>2.1</v>
      </c>
      <c r="AF72" s="342">
        <v>19.399999999999999</v>
      </c>
      <c r="AG72" s="342">
        <v>47.5</v>
      </c>
    </row>
    <row r="73" spans="2:33" s="340" customFormat="1" x14ac:dyDescent="0.2">
      <c r="B73" s="341">
        <v>0.33333333333333331</v>
      </c>
      <c r="C73" s="342">
        <v>23.4</v>
      </c>
      <c r="D73" s="342">
        <v>14</v>
      </c>
      <c r="E73" s="342">
        <v>18.100000000000001</v>
      </c>
      <c r="F73" s="342">
        <v>23.7</v>
      </c>
      <c r="G73" s="342">
        <v>8.1999999999999993</v>
      </c>
      <c r="H73" s="342">
        <v>9.1999999999999993</v>
      </c>
      <c r="I73" s="342">
        <v>8.8000000000000007</v>
      </c>
      <c r="J73" s="342">
        <v>13.8</v>
      </c>
      <c r="K73" s="342">
        <v>13.5</v>
      </c>
      <c r="L73" s="342">
        <v>13.9</v>
      </c>
      <c r="M73" s="342">
        <v>8.6</v>
      </c>
      <c r="N73" s="342">
        <v>21.9</v>
      </c>
      <c r="O73" s="342">
        <v>10.9</v>
      </c>
      <c r="P73" s="342">
        <v>9</v>
      </c>
      <c r="Q73" s="342">
        <v>10.3</v>
      </c>
      <c r="R73" s="342">
        <v>25.6</v>
      </c>
      <c r="S73" s="342">
        <v>5.8</v>
      </c>
      <c r="T73" s="342">
        <v>7.5</v>
      </c>
      <c r="U73" s="342">
        <v>40.799999999999997</v>
      </c>
      <c r="V73" s="342">
        <v>39.9</v>
      </c>
      <c r="W73" s="342">
        <v>45.1</v>
      </c>
      <c r="X73" s="342">
        <v>20.8</v>
      </c>
      <c r="Y73" s="342">
        <v>15.1</v>
      </c>
      <c r="Z73" s="342">
        <v>39.700000000000003</v>
      </c>
      <c r="AA73" s="342">
        <v>4.3</v>
      </c>
      <c r="AB73" s="342">
        <v>5.8</v>
      </c>
      <c r="AC73" s="342">
        <v>8.9</v>
      </c>
      <c r="AD73" s="342">
        <v>6</v>
      </c>
      <c r="AE73" s="342">
        <v>2.4</v>
      </c>
      <c r="AF73" s="342">
        <v>14.7</v>
      </c>
      <c r="AG73" s="342">
        <v>29.7</v>
      </c>
    </row>
    <row r="74" spans="2:33" s="340" customFormat="1" x14ac:dyDescent="0.2">
      <c r="B74" s="341">
        <v>0.375</v>
      </c>
      <c r="C74" s="342">
        <v>16</v>
      </c>
      <c r="D74" s="342">
        <v>15.2</v>
      </c>
      <c r="E74" s="342">
        <v>14.8</v>
      </c>
      <c r="F74" s="342">
        <v>22.8</v>
      </c>
      <c r="G74" s="342">
        <v>8.8000000000000007</v>
      </c>
      <c r="H74" s="342">
        <v>22.6</v>
      </c>
      <c r="I74" s="342">
        <v>14.2</v>
      </c>
      <c r="J74" s="342">
        <v>19.100000000000001</v>
      </c>
      <c r="K74" s="342">
        <v>13.1</v>
      </c>
      <c r="L74" s="342">
        <v>10.3</v>
      </c>
      <c r="M74" s="342">
        <v>9.1999999999999993</v>
      </c>
      <c r="N74" s="342">
        <v>13.2</v>
      </c>
      <c r="O74" s="342">
        <v>13.6</v>
      </c>
      <c r="P74" s="342">
        <v>9.6</v>
      </c>
      <c r="Q74" s="342">
        <v>10.5</v>
      </c>
      <c r="R74" s="342">
        <v>20.7</v>
      </c>
      <c r="S74" s="342">
        <v>6.6</v>
      </c>
      <c r="T74" s="342">
        <v>13.2</v>
      </c>
      <c r="U74" s="342">
        <v>21.7</v>
      </c>
      <c r="V74" s="342">
        <v>20</v>
      </c>
      <c r="W74" s="342">
        <v>19.399999999999999</v>
      </c>
      <c r="X74" s="342">
        <v>16</v>
      </c>
      <c r="Y74" s="342">
        <v>12.6</v>
      </c>
      <c r="Z74" s="342">
        <v>22.6</v>
      </c>
      <c r="AA74" s="342">
        <v>3.2</v>
      </c>
      <c r="AB74" s="342">
        <v>7.3</v>
      </c>
      <c r="AC74" s="342">
        <v>5.7</v>
      </c>
      <c r="AD74" s="342">
        <v>5.3</v>
      </c>
      <c r="AE74" s="342">
        <v>2.5</v>
      </c>
      <c r="AF74" s="342">
        <v>13.3</v>
      </c>
      <c r="AG74" s="342">
        <v>30.3</v>
      </c>
    </row>
    <row r="75" spans="2:33" s="340" customFormat="1" x14ac:dyDescent="0.2">
      <c r="B75" s="341">
        <v>0.41666666666666669</v>
      </c>
      <c r="C75" s="342">
        <v>14.3</v>
      </c>
      <c r="D75" s="342">
        <v>14.6</v>
      </c>
      <c r="E75" s="342">
        <v>15.3</v>
      </c>
      <c r="F75" s="342">
        <v>17.3</v>
      </c>
      <c r="G75" s="342">
        <v>9.6</v>
      </c>
      <c r="H75" s="342">
        <v>20.100000000000001</v>
      </c>
      <c r="I75" s="342">
        <v>10.9</v>
      </c>
      <c r="J75" s="342">
        <v>15.6</v>
      </c>
      <c r="K75" s="342">
        <v>11.4</v>
      </c>
      <c r="L75" s="342">
        <v>10.199999999999999</v>
      </c>
      <c r="M75" s="342">
        <v>12.8</v>
      </c>
      <c r="N75" s="342">
        <v>10.6</v>
      </c>
      <c r="O75" s="342">
        <v>14.1</v>
      </c>
      <c r="P75" s="342">
        <v>8</v>
      </c>
      <c r="Q75" s="342">
        <v>9.1999999999999993</v>
      </c>
      <c r="R75" s="342">
        <v>9.5</v>
      </c>
      <c r="S75" s="342">
        <v>10.1</v>
      </c>
      <c r="T75" s="342">
        <v>8.1</v>
      </c>
      <c r="U75" s="342">
        <v>5</v>
      </c>
      <c r="V75" s="342">
        <v>15.6</v>
      </c>
      <c r="W75" s="342">
        <v>15.7</v>
      </c>
      <c r="X75" s="342">
        <v>11.4</v>
      </c>
      <c r="Y75" s="342">
        <v>13.3</v>
      </c>
      <c r="Z75" s="342">
        <v>15</v>
      </c>
      <c r="AA75" s="342">
        <v>4.3</v>
      </c>
      <c r="AB75" s="342">
        <v>7.3</v>
      </c>
      <c r="AC75" s="342">
        <v>4</v>
      </c>
      <c r="AD75" s="342">
        <v>4.3</v>
      </c>
      <c r="AE75" s="342">
        <v>2.6</v>
      </c>
      <c r="AF75" s="342">
        <v>14.4</v>
      </c>
      <c r="AG75" s="342">
        <v>20.2</v>
      </c>
    </row>
    <row r="76" spans="2:33" s="340" customFormat="1" x14ac:dyDescent="0.2">
      <c r="B76" s="341">
        <v>0.45833333333333331</v>
      </c>
      <c r="C76" s="342">
        <v>13.7</v>
      </c>
      <c r="D76" s="342">
        <v>14.6</v>
      </c>
      <c r="E76" s="342">
        <v>13.2</v>
      </c>
      <c r="F76" s="342">
        <v>15.2</v>
      </c>
      <c r="G76" s="342">
        <v>7.7</v>
      </c>
      <c r="H76" s="342">
        <v>18.3</v>
      </c>
      <c r="I76" s="342">
        <v>11.5</v>
      </c>
      <c r="J76" s="342">
        <v>15.3</v>
      </c>
      <c r="K76" s="342">
        <v>11.1</v>
      </c>
      <c r="L76" s="342">
        <v>9.1999999999999993</v>
      </c>
      <c r="M76" s="342">
        <v>9.3000000000000007</v>
      </c>
      <c r="N76" s="342">
        <v>11.6</v>
      </c>
      <c r="O76" s="342">
        <v>16.3</v>
      </c>
      <c r="P76" s="342">
        <v>9.6999999999999993</v>
      </c>
      <c r="Q76" s="342">
        <v>10.6</v>
      </c>
      <c r="R76" s="342">
        <v>11.3</v>
      </c>
      <c r="S76" s="342">
        <v>8.1999999999999993</v>
      </c>
      <c r="T76" s="342">
        <v>5.9</v>
      </c>
      <c r="U76" s="342">
        <v>5.9</v>
      </c>
      <c r="V76" s="342">
        <v>11.3</v>
      </c>
      <c r="W76" s="342">
        <v>11.1</v>
      </c>
      <c r="X76" s="342">
        <v>10.6</v>
      </c>
      <c r="Y76" s="342">
        <v>12.8</v>
      </c>
      <c r="Z76" s="342">
        <v>10.6</v>
      </c>
      <c r="AA76" s="342">
        <v>6.2</v>
      </c>
      <c r="AB76" s="342">
        <v>5</v>
      </c>
      <c r="AC76" s="342">
        <v>4.7</v>
      </c>
      <c r="AD76" s="342">
        <v>3.8</v>
      </c>
      <c r="AE76" s="342">
        <v>3.1</v>
      </c>
      <c r="AF76" s="342">
        <v>10.9</v>
      </c>
      <c r="AG76" s="342">
        <v>11.6</v>
      </c>
    </row>
    <row r="77" spans="2:33" s="340" customFormat="1" x14ac:dyDescent="0.2">
      <c r="B77" s="341">
        <v>0.5</v>
      </c>
      <c r="C77" s="342">
        <v>10.5</v>
      </c>
      <c r="D77" s="342">
        <v>13.2</v>
      </c>
      <c r="E77" s="342">
        <v>12.7</v>
      </c>
      <c r="F77" s="342">
        <v>12.3</v>
      </c>
      <c r="G77" s="342">
        <v>7.8</v>
      </c>
      <c r="H77" s="342">
        <v>14.8</v>
      </c>
      <c r="I77" s="342">
        <v>9.9</v>
      </c>
      <c r="J77" s="342">
        <v>14</v>
      </c>
      <c r="K77" s="342">
        <v>11.1</v>
      </c>
      <c r="L77" s="342">
        <v>10.1</v>
      </c>
      <c r="M77" s="342">
        <v>10</v>
      </c>
      <c r="N77" s="342">
        <v>12.1</v>
      </c>
      <c r="O77" s="342">
        <v>14.6</v>
      </c>
      <c r="P77" s="342">
        <v>10.7</v>
      </c>
      <c r="Q77" s="342">
        <v>8.1</v>
      </c>
      <c r="R77" s="342">
        <v>9.6</v>
      </c>
      <c r="S77" s="342">
        <v>5.8</v>
      </c>
      <c r="T77" s="342">
        <v>7</v>
      </c>
      <c r="U77" s="342">
        <v>5.3</v>
      </c>
      <c r="V77" s="342">
        <v>6.7</v>
      </c>
      <c r="W77" s="342">
        <v>10.8</v>
      </c>
      <c r="X77" s="342">
        <v>9.8000000000000007</v>
      </c>
      <c r="Y77" s="342">
        <v>9.3000000000000007</v>
      </c>
      <c r="Z77" s="342">
        <v>10.6</v>
      </c>
      <c r="AA77" s="342">
        <v>5.3</v>
      </c>
      <c r="AB77" s="342">
        <v>4.5</v>
      </c>
      <c r="AC77" s="342">
        <v>3.9</v>
      </c>
      <c r="AD77" s="342">
        <v>4.0999999999999996</v>
      </c>
      <c r="AE77" s="342">
        <v>3</v>
      </c>
      <c r="AF77" s="342">
        <v>5.8</v>
      </c>
      <c r="AG77" s="342">
        <v>10.7</v>
      </c>
    </row>
    <row r="78" spans="2:33" s="340" customFormat="1" x14ac:dyDescent="0.2">
      <c r="B78" s="341">
        <v>0.54166666666666663</v>
      </c>
      <c r="C78" s="342">
        <v>10.5</v>
      </c>
      <c r="D78" s="342">
        <v>11.8</v>
      </c>
      <c r="E78" s="342">
        <v>13.9</v>
      </c>
      <c r="F78" s="342">
        <v>8.6</v>
      </c>
      <c r="G78" s="342">
        <v>6.7</v>
      </c>
      <c r="H78" s="342">
        <v>13</v>
      </c>
      <c r="I78" s="342">
        <v>9</v>
      </c>
      <c r="J78" s="342">
        <v>14.3</v>
      </c>
      <c r="K78" s="342">
        <v>11.8</v>
      </c>
      <c r="L78" s="342">
        <v>10.7</v>
      </c>
      <c r="M78" s="342">
        <v>8.1999999999999993</v>
      </c>
      <c r="N78" s="342">
        <v>10.6</v>
      </c>
      <c r="O78" s="342">
        <v>13.8</v>
      </c>
      <c r="P78" s="342">
        <v>12.6</v>
      </c>
      <c r="Q78" s="342">
        <v>8.3000000000000007</v>
      </c>
      <c r="R78" s="342">
        <v>9.6999999999999993</v>
      </c>
      <c r="S78" s="342">
        <v>6.2</v>
      </c>
      <c r="T78" s="342">
        <v>4.7</v>
      </c>
      <c r="U78" s="342">
        <v>5.2</v>
      </c>
      <c r="V78" s="342">
        <v>8.4</v>
      </c>
      <c r="W78" s="342">
        <v>9.1</v>
      </c>
      <c r="X78" s="342">
        <v>10.3</v>
      </c>
      <c r="Y78" s="342">
        <v>8.8000000000000007</v>
      </c>
      <c r="Z78" s="342">
        <v>12.6</v>
      </c>
      <c r="AA78" s="342">
        <v>5</v>
      </c>
      <c r="AB78" s="342">
        <v>5.6</v>
      </c>
      <c r="AC78" s="342">
        <v>5.4</v>
      </c>
      <c r="AD78" s="342">
        <v>3.9</v>
      </c>
      <c r="AE78" s="342">
        <v>3.9</v>
      </c>
      <c r="AF78" s="342">
        <v>10.199999999999999</v>
      </c>
      <c r="AG78" s="342">
        <v>10.4</v>
      </c>
    </row>
    <row r="79" spans="2:33" s="340" customFormat="1" x14ac:dyDescent="0.2">
      <c r="B79" s="341">
        <v>0.58333333333333337</v>
      </c>
      <c r="C79" s="342">
        <v>9.5</v>
      </c>
      <c r="D79" s="342">
        <v>16</v>
      </c>
      <c r="E79" s="342">
        <v>14.5</v>
      </c>
      <c r="F79" s="342">
        <v>9.6999999999999993</v>
      </c>
      <c r="G79" s="342">
        <v>7.1</v>
      </c>
      <c r="H79" s="342">
        <v>10</v>
      </c>
      <c r="I79" s="342">
        <v>9.5</v>
      </c>
      <c r="J79" s="342">
        <v>12.4</v>
      </c>
      <c r="K79" s="342">
        <v>9.4</v>
      </c>
      <c r="L79" s="342">
        <v>9.8000000000000007</v>
      </c>
      <c r="M79" s="342">
        <v>8.9</v>
      </c>
      <c r="N79" s="342">
        <v>9.8000000000000007</v>
      </c>
      <c r="O79" s="342">
        <v>13</v>
      </c>
      <c r="P79" s="342">
        <v>9.8000000000000007</v>
      </c>
      <c r="Q79" s="342">
        <v>7.9</v>
      </c>
      <c r="R79" s="342">
        <v>10.7</v>
      </c>
      <c r="S79" s="342">
        <v>6.3</v>
      </c>
      <c r="T79" s="342">
        <v>5</v>
      </c>
      <c r="U79" s="342">
        <v>6.5</v>
      </c>
      <c r="V79" s="342">
        <v>7.7</v>
      </c>
      <c r="W79" s="342">
        <v>9</v>
      </c>
      <c r="X79" s="342">
        <v>10.6</v>
      </c>
      <c r="Y79" s="342">
        <v>8.1999999999999993</v>
      </c>
      <c r="Z79" s="342">
        <v>10.1</v>
      </c>
      <c r="AA79" s="342">
        <v>5</v>
      </c>
      <c r="AB79" s="342">
        <v>6.4</v>
      </c>
      <c r="AC79" s="342">
        <v>5.3</v>
      </c>
      <c r="AD79" s="342">
        <v>4.8</v>
      </c>
      <c r="AE79" s="342">
        <v>4.4000000000000004</v>
      </c>
      <c r="AF79" s="342">
        <v>13.8</v>
      </c>
      <c r="AG79" s="342">
        <v>17.5</v>
      </c>
    </row>
    <row r="80" spans="2:33" s="340" customFormat="1" x14ac:dyDescent="0.2">
      <c r="B80" s="341">
        <v>0.625</v>
      </c>
      <c r="C80" s="342">
        <v>8.3000000000000007</v>
      </c>
      <c r="D80" s="342">
        <v>9.5</v>
      </c>
      <c r="E80" s="342">
        <v>17.100000000000001</v>
      </c>
      <c r="F80" s="342">
        <v>9.4</v>
      </c>
      <c r="G80" s="342">
        <v>8.1999999999999993</v>
      </c>
      <c r="H80" s="342">
        <v>10</v>
      </c>
      <c r="I80" s="342">
        <v>11.5</v>
      </c>
      <c r="J80" s="342">
        <v>14.9</v>
      </c>
      <c r="K80" s="342">
        <v>12</v>
      </c>
      <c r="L80" s="342">
        <v>11.3</v>
      </c>
      <c r="M80" s="342">
        <v>9.3000000000000007</v>
      </c>
      <c r="N80" s="342">
        <v>11.7</v>
      </c>
      <c r="O80" s="342">
        <v>12.7</v>
      </c>
      <c r="P80" s="342">
        <v>9.3000000000000007</v>
      </c>
      <c r="Q80" s="342">
        <v>7.2</v>
      </c>
      <c r="R80" s="342">
        <v>7.1</v>
      </c>
      <c r="S80" s="342">
        <v>7.3</v>
      </c>
      <c r="T80" s="342">
        <v>5.2</v>
      </c>
      <c r="U80" s="342">
        <v>5.0999999999999996</v>
      </c>
      <c r="V80" s="342">
        <v>6.7</v>
      </c>
      <c r="W80" s="342">
        <v>10.6</v>
      </c>
      <c r="X80" s="342">
        <v>10</v>
      </c>
      <c r="Y80" s="342">
        <v>7.9</v>
      </c>
      <c r="Z80" s="342">
        <v>8.5</v>
      </c>
      <c r="AA80" s="342">
        <v>5</v>
      </c>
      <c r="AB80" s="342">
        <v>6.4</v>
      </c>
      <c r="AC80" s="342">
        <v>5.5</v>
      </c>
      <c r="AD80" s="342">
        <v>6.9</v>
      </c>
      <c r="AE80" s="342">
        <v>5.8</v>
      </c>
      <c r="AF80" s="342">
        <v>16.399999999999999</v>
      </c>
      <c r="AG80" s="342">
        <v>17.600000000000001</v>
      </c>
    </row>
    <row r="81" spans="2:37" s="340" customFormat="1" x14ac:dyDescent="0.2">
      <c r="B81" s="341">
        <v>0.66666666666666663</v>
      </c>
      <c r="C81" s="342">
        <v>9.8000000000000007</v>
      </c>
      <c r="D81" s="342">
        <v>10.7</v>
      </c>
      <c r="E81" s="342">
        <v>18.100000000000001</v>
      </c>
      <c r="F81" s="342">
        <v>10.5</v>
      </c>
      <c r="G81" s="342">
        <v>8.6</v>
      </c>
      <c r="H81" s="342">
        <v>12.2</v>
      </c>
      <c r="I81" s="342">
        <v>15.4</v>
      </c>
      <c r="J81" s="342">
        <v>11.7</v>
      </c>
      <c r="K81" s="342">
        <v>11</v>
      </c>
      <c r="L81" s="342">
        <v>13.5</v>
      </c>
      <c r="M81" s="342">
        <v>9.1</v>
      </c>
      <c r="N81" s="342">
        <v>8.5</v>
      </c>
      <c r="O81" s="342">
        <v>7.1</v>
      </c>
      <c r="P81" s="342">
        <v>7.2</v>
      </c>
      <c r="Q81" s="342">
        <v>7.3</v>
      </c>
      <c r="R81" s="342">
        <v>5.4</v>
      </c>
      <c r="S81" s="342">
        <v>7.4</v>
      </c>
      <c r="T81" s="342">
        <v>5.0999999999999996</v>
      </c>
      <c r="U81" s="342">
        <v>5.2</v>
      </c>
      <c r="V81" s="342">
        <v>6</v>
      </c>
      <c r="W81" s="342">
        <v>9.1999999999999993</v>
      </c>
      <c r="X81" s="342">
        <v>12.6</v>
      </c>
      <c r="Y81" s="342">
        <v>8.5</v>
      </c>
      <c r="Z81" s="342">
        <v>6.7</v>
      </c>
      <c r="AA81" s="342">
        <v>5.5</v>
      </c>
      <c r="AB81" s="342">
        <v>6.3</v>
      </c>
      <c r="AC81" s="342">
        <v>7.1</v>
      </c>
      <c r="AD81" s="342">
        <v>6.6</v>
      </c>
      <c r="AE81" s="342">
        <v>5.9</v>
      </c>
      <c r="AF81" s="342">
        <v>12.8</v>
      </c>
      <c r="AG81" s="342">
        <v>26.9</v>
      </c>
    </row>
    <row r="82" spans="2:37" s="340" customFormat="1" x14ac:dyDescent="0.2">
      <c r="B82" s="341">
        <v>0.70833333333333337</v>
      </c>
      <c r="C82" s="342">
        <v>11.2</v>
      </c>
      <c r="D82" s="342">
        <v>10.6</v>
      </c>
      <c r="E82" s="342">
        <v>18</v>
      </c>
      <c r="F82" s="342">
        <v>12.3</v>
      </c>
      <c r="G82" s="342">
        <v>10</v>
      </c>
      <c r="H82" s="342">
        <v>7.5</v>
      </c>
      <c r="I82" s="342">
        <v>20.8</v>
      </c>
      <c r="J82" s="342">
        <v>19.899999999999999</v>
      </c>
      <c r="K82" s="342">
        <v>9.6</v>
      </c>
      <c r="L82" s="342">
        <v>11.1</v>
      </c>
      <c r="M82" s="342">
        <v>11.5</v>
      </c>
      <c r="N82" s="342">
        <v>7.1</v>
      </c>
      <c r="O82" s="342">
        <v>7.9</v>
      </c>
      <c r="P82" s="342">
        <v>7.5</v>
      </c>
      <c r="Q82" s="342">
        <v>8.8000000000000007</v>
      </c>
      <c r="R82" s="342">
        <v>5.5</v>
      </c>
      <c r="S82" s="342">
        <v>9</v>
      </c>
      <c r="T82" s="342">
        <v>5.7</v>
      </c>
      <c r="U82" s="342">
        <v>6.4</v>
      </c>
      <c r="V82" s="342">
        <v>6.7</v>
      </c>
      <c r="W82" s="342">
        <v>9</v>
      </c>
      <c r="X82" s="342">
        <v>14.2</v>
      </c>
      <c r="Y82" s="342">
        <v>8.3000000000000007</v>
      </c>
      <c r="Z82" s="342">
        <v>6</v>
      </c>
      <c r="AA82" s="342">
        <v>3.7</v>
      </c>
      <c r="AB82" s="342">
        <v>7.3</v>
      </c>
      <c r="AC82" s="342">
        <v>6.9</v>
      </c>
      <c r="AD82" s="342">
        <v>8.1</v>
      </c>
      <c r="AE82" s="342">
        <v>8.1</v>
      </c>
      <c r="AF82" s="342">
        <v>40.1</v>
      </c>
      <c r="AG82" s="342">
        <v>40.9</v>
      </c>
    </row>
    <row r="83" spans="2:37" s="340" customFormat="1" x14ac:dyDescent="0.2">
      <c r="B83" s="341">
        <v>0.75</v>
      </c>
      <c r="C83" s="342">
        <v>16.3</v>
      </c>
      <c r="D83" s="342">
        <v>9.6</v>
      </c>
      <c r="E83" s="342">
        <v>10.8</v>
      </c>
      <c r="F83" s="342">
        <v>11.1</v>
      </c>
      <c r="G83" s="342">
        <v>10.3</v>
      </c>
      <c r="H83" s="342">
        <v>6.8</v>
      </c>
      <c r="I83" s="342">
        <v>21.6</v>
      </c>
      <c r="J83" s="342">
        <v>19.5</v>
      </c>
      <c r="K83" s="342">
        <v>15.6</v>
      </c>
      <c r="L83" s="342">
        <v>9.8000000000000007</v>
      </c>
      <c r="M83" s="342">
        <v>16.2</v>
      </c>
      <c r="N83" s="342">
        <v>10.3</v>
      </c>
      <c r="O83" s="342">
        <v>7.5</v>
      </c>
      <c r="P83" s="342">
        <v>8.5</v>
      </c>
      <c r="Q83" s="342">
        <v>8.9</v>
      </c>
      <c r="R83" s="342">
        <v>6.1</v>
      </c>
      <c r="S83" s="342">
        <v>12.4</v>
      </c>
      <c r="T83" s="342">
        <v>6.4</v>
      </c>
      <c r="U83" s="342">
        <v>6.4</v>
      </c>
      <c r="V83" s="342">
        <v>6.8</v>
      </c>
      <c r="W83" s="342">
        <v>9.6999999999999993</v>
      </c>
      <c r="X83" s="342">
        <v>29.8</v>
      </c>
      <c r="Y83" s="342">
        <v>5.8</v>
      </c>
      <c r="Z83" s="342">
        <v>6.6</v>
      </c>
      <c r="AA83" s="342">
        <v>2.9</v>
      </c>
      <c r="AB83" s="342">
        <v>8.1999999999999993</v>
      </c>
      <c r="AC83" s="342">
        <v>7.8</v>
      </c>
      <c r="AD83" s="342">
        <v>7.9</v>
      </c>
      <c r="AE83" s="342">
        <v>8.1999999999999993</v>
      </c>
      <c r="AF83" s="342">
        <v>59</v>
      </c>
      <c r="AG83" s="342">
        <v>40.9</v>
      </c>
      <c r="AK83"/>
    </row>
    <row r="84" spans="2:37" s="340" customFormat="1" x14ac:dyDescent="0.2">
      <c r="B84" s="341">
        <v>0.79166666666666663</v>
      </c>
      <c r="C84" s="342">
        <v>13.3</v>
      </c>
      <c r="D84" s="342">
        <v>9.4</v>
      </c>
      <c r="E84" s="342">
        <v>9</v>
      </c>
      <c r="F84" s="342">
        <v>8.3000000000000007</v>
      </c>
      <c r="G84" s="342">
        <v>12.5</v>
      </c>
      <c r="H84" s="342">
        <v>9.5</v>
      </c>
      <c r="I84" s="342">
        <v>24.4</v>
      </c>
      <c r="J84" s="342">
        <v>11.3</v>
      </c>
      <c r="K84" s="342">
        <v>22.6</v>
      </c>
      <c r="L84" s="342">
        <v>6.8</v>
      </c>
      <c r="M84" s="342">
        <v>15.4</v>
      </c>
      <c r="N84" s="342">
        <v>13.7</v>
      </c>
      <c r="O84" s="342">
        <v>8.6</v>
      </c>
      <c r="P84" s="342">
        <v>7.7</v>
      </c>
      <c r="Q84" s="342">
        <v>7.7</v>
      </c>
      <c r="R84" s="342">
        <v>6.2</v>
      </c>
      <c r="S84" s="342">
        <v>13.1</v>
      </c>
      <c r="T84" s="342">
        <v>5.2</v>
      </c>
      <c r="U84" s="342">
        <v>6.1</v>
      </c>
      <c r="V84" s="342">
        <v>6.8</v>
      </c>
      <c r="W84" s="342">
        <v>9</v>
      </c>
      <c r="X84" s="342">
        <v>26.5</v>
      </c>
      <c r="Y84" s="342">
        <v>8.3000000000000007</v>
      </c>
      <c r="Z84" s="342">
        <v>6</v>
      </c>
      <c r="AA84" s="342">
        <v>2.9</v>
      </c>
      <c r="AB84" s="342">
        <v>6.2</v>
      </c>
      <c r="AC84" s="342">
        <v>18.899999999999999</v>
      </c>
      <c r="AD84" s="342">
        <v>6.9</v>
      </c>
      <c r="AE84" s="342">
        <v>7.4</v>
      </c>
      <c r="AF84" s="342">
        <v>55.9</v>
      </c>
      <c r="AG84" s="342">
        <v>25.6</v>
      </c>
      <c r="AK84"/>
    </row>
    <row r="85" spans="2:37" s="340" customFormat="1" x14ac:dyDescent="0.2">
      <c r="B85" s="341">
        <v>0.83333333333333337</v>
      </c>
      <c r="C85" s="342">
        <v>14.4</v>
      </c>
      <c r="D85" s="342">
        <v>12.3</v>
      </c>
      <c r="E85" s="342">
        <v>16.7</v>
      </c>
      <c r="F85" s="342">
        <v>8.1</v>
      </c>
      <c r="G85" s="342">
        <v>13.9</v>
      </c>
      <c r="H85" s="342">
        <v>13.3</v>
      </c>
      <c r="I85" s="342">
        <v>34.200000000000003</v>
      </c>
      <c r="J85" s="342">
        <v>24.9</v>
      </c>
      <c r="K85" s="342">
        <v>23.3</v>
      </c>
      <c r="L85" s="342">
        <v>6.4</v>
      </c>
      <c r="M85" s="342">
        <v>18.600000000000001</v>
      </c>
      <c r="N85" s="342">
        <v>9.1999999999999993</v>
      </c>
      <c r="O85" s="342">
        <v>9.1</v>
      </c>
      <c r="P85" s="342">
        <v>7.2</v>
      </c>
      <c r="Q85" s="342">
        <v>7.3</v>
      </c>
      <c r="R85" s="342">
        <v>6</v>
      </c>
      <c r="S85" s="342">
        <v>11.4</v>
      </c>
      <c r="T85" s="342">
        <v>5</v>
      </c>
      <c r="U85" s="342">
        <v>5.3</v>
      </c>
      <c r="V85" s="342">
        <v>6.6</v>
      </c>
      <c r="W85" s="342">
        <v>14.2</v>
      </c>
      <c r="X85" s="342">
        <v>31.4</v>
      </c>
      <c r="Y85" s="342">
        <v>7.3</v>
      </c>
      <c r="Z85" s="342">
        <v>5.3</v>
      </c>
      <c r="AA85" s="342">
        <v>3.3</v>
      </c>
      <c r="AB85" s="342">
        <v>5.5</v>
      </c>
      <c r="AC85" s="342">
        <v>61.4</v>
      </c>
      <c r="AD85" s="342">
        <v>6.8</v>
      </c>
      <c r="AE85" s="342">
        <v>5.3</v>
      </c>
      <c r="AF85" s="342">
        <v>54.3</v>
      </c>
      <c r="AG85" s="342">
        <v>16.899999999999999</v>
      </c>
      <c r="AK85"/>
    </row>
    <row r="86" spans="2:37" s="340" customFormat="1" x14ac:dyDescent="0.2">
      <c r="B86" s="341">
        <v>0.875</v>
      </c>
      <c r="C86" s="342">
        <v>17</v>
      </c>
      <c r="D86" s="342">
        <v>12.8</v>
      </c>
      <c r="E86" s="342">
        <v>28.3</v>
      </c>
      <c r="F86" s="342">
        <v>7.6</v>
      </c>
      <c r="G86" s="342">
        <v>13.3</v>
      </c>
      <c r="H86" s="342">
        <v>13.6</v>
      </c>
      <c r="I86" s="342">
        <v>27.8</v>
      </c>
      <c r="J86" s="342">
        <v>20.2</v>
      </c>
      <c r="K86" s="342">
        <v>8.4</v>
      </c>
      <c r="L86" s="342">
        <v>14</v>
      </c>
      <c r="M86" s="342">
        <v>22.3</v>
      </c>
      <c r="N86" s="342">
        <v>10</v>
      </c>
      <c r="O86" s="342">
        <v>8</v>
      </c>
      <c r="P86" s="342">
        <v>8.1</v>
      </c>
      <c r="Q86" s="342">
        <v>7</v>
      </c>
      <c r="R86" s="342">
        <v>5.3</v>
      </c>
      <c r="S86" s="342">
        <v>9.4</v>
      </c>
      <c r="T86" s="342">
        <v>5.5</v>
      </c>
      <c r="U86" s="342">
        <v>5.3</v>
      </c>
      <c r="V86" s="342">
        <v>8.6</v>
      </c>
      <c r="W86" s="342">
        <v>18.600000000000001</v>
      </c>
      <c r="X86" s="342">
        <v>36.9</v>
      </c>
      <c r="Y86" s="342">
        <v>8.9</v>
      </c>
      <c r="Z86" s="342">
        <v>6.5</v>
      </c>
      <c r="AA86" s="342">
        <v>1.8</v>
      </c>
      <c r="AB86" s="342">
        <v>5.5</v>
      </c>
      <c r="AC86" s="342">
        <v>7.9</v>
      </c>
      <c r="AD86" s="342">
        <v>10.1</v>
      </c>
      <c r="AE86" s="342">
        <v>5.6</v>
      </c>
      <c r="AF86" s="342">
        <v>72.400000000000006</v>
      </c>
      <c r="AG86" s="342">
        <v>64.2</v>
      </c>
      <c r="AK86"/>
    </row>
    <row r="87" spans="2:37" s="340" customFormat="1" x14ac:dyDescent="0.2">
      <c r="B87" s="341">
        <v>0.91666666666666663</v>
      </c>
      <c r="C87" s="342">
        <v>18.3</v>
      </c>
      <c r="D87" s="342">
        <v>13.6</v>
      </c>
      <c r="E87" s="342">
        <v>30</v>
      </c>
      <c r="F87" s="342">
        <v>7.5</v>
      </c>
      <c r="G87" s="342">
        <v>23.6</v>
      </c>
      <c r="H87" s="342">
        <v>12.7</v>
      </c>
      <c r="I87" s="342">
        <v>11.5</v>
      </c>
      <c r="J87" s="342">
        <v>15.2</v>
      </c>
      <c r="K87" s="342">
        <v>11.5</v>
      </c>
      <c r="L87" s="342">
        <v>20</v>
      </c>
      <c r="M87" s="342">
        <v>18.3</v>
      </c>
      <c r="N87" s="342">
        <v>10</v>
      </c>
      <c r="O87" s="342">
        <v>8.1</v>
      </c>
      <c r="P87" s="342">
        <v>8.1999999999999993</v>
      </c>
      <c r="Q87" s="342">
        <v>8.3000000000000007</v>
      </c>
      <c r="R87" s="342">
        <v>5.6</v>
      </c>
      <c r="S87" s="342">
        <v>8</v>
      </c>
      <c r="T87" s="342">
        <v>4.7</v>
      </c>
      <c r="U87" s="342">
        <v>5.4</v>
      </c>
      <c r="V87" s="342">
        <v>6.3</v>
      </c>
      <c r="W87" s="342">
        <v>24</v>
      </c>
      <c r="X87" s="342">
        <v>34.200000000000003</v>
      </c>
      <c r="Y87" s="342">
        <v>9.3000000000000007</v>
      </c>
      <c r="Z87" s="342">
        <v>6.9</v>
      </c>
      <c r="AA87" s="342">
        <v>1.3</v>
      </c>
      <c r="AB87" s="342">
        <v>7.2</v>
      </c>
      <c r="AC87" s="342">
        <v>5.8</v>
      </c>
      <c r="AD87" s="342">
        <v>5.7</v>
      </c>
      <c r="AE87" s="342">
        <v>4</v>
      </c>
      <c r="AF87" s="342">
        <v>43.4</v>
      </c>
      <c r="AG87" s="342">
        <v>54.5</v>
      </c>
    </row>
    <row r="88" spans="2:37" s="340" customFormat="1" x14ac:dyDescent="0.2">
      <c r="B88" s="341">
        <v>0.95833333333333337</v>
      </c>
      <c r="C88" s="342">
        <v>17.399999999999999</v>
      </c>
      <c r="D88" s="342">
        <v>7.8</v>
      </c>
      <c r="E88" s="342">
        <v>23.8</v>
      </c>
      <c r="F88" s="342">
        <v>8.1</v>
      </c>
      <c r="G88" s="342">
        <v>21.2</v>
      </c>
      <c r="H88" s="342">
        <v>17.899999999999999</v>
      </c>
      <c r="I88" s="342">
        <v>24.6</v>
      </c>
      <c r="J88" s="342">
        <v>9.1</v>
      </c>
      <c r="K88" s="342">
        <v>10.4</v>
      </c>
      <c r="L88" s="342">
        <v>14.8</v>
      </c>
      <c r="M88" s="342">
        <v>24.7</v>
      </c>
      <c r="N88" s="342">
        <v>12.1</v>
      </c>
      <c r="O88" s="342">
        <v>6.8</v>
      </c>
      <c r="P88" s="342">
        <v>7.8</v>
      </c>
      <c r="Q88" s="342">
        <v>11</v>
      </c>
      <c r="R88" s="342">
        <v>6.5</v>
      </c>
      <c r="S88" s="342">
        <v>9.8000000000000007</v>
      </c>
      <c r="T88" s="342">
        <v>4.2</v>
      </c>
      <c r="U88" s="342">
        <v>5.9</v>
      </c>
      <c r="V88" s="342">
        <v>6.3</v>
      </c>
      <c r="W88" s="342">
        <v>27.6</v>
      </c>
      <c r="X88" s="342">
        <v>40.1</v>
      </c>
      <c r="Y88" s="342">
        <v>11</v>
      </c>
      <c r="Z88" s="342">
        <v>7.3</v>
      </c>
      <c r="AA88" s="342">
        <v>2.2000000000000002</v>
      </c>
      <c r="AB88" s="342">
        <v>5.8</v>
      </c>
      <c r="AC88" s="342">
        <v>7</v>
      </c>
      <c r="AD88" s="342">
        <v>3.7</v>
      </c>
      <c r="AE88" s="342">
        <v>2.9</v>
      </c>
      <c r="AF88" s="342">
        <v>51.4</v>
      </c>
      <c r="AG88" s="342">
        <v>47.7</v>
      </c>
    </row>
    <row r="89" spans="2:37" s="343" customFormat="1" ht="33" customHeight="1" x14ac:dyDescent="0.2">
      <c r="B89" s="338" t="s">
        <v>259</v>
      </c>
      <c r="C89" s="352">
        <v>19.100000000000001</v>
      </c>
      <c r="D89" s="352">
        <v>13.1</v>
      </c>
      <c r="E89" s="352">
        <v>14</v>
      </c>
      <c r="F89" s="352">
        <v>17.100000000000001</v>
      </c>
      <c r="G89" s="352">
        <v>9.6999999999999993</v>
      </c>
      <c r="H89" s="352">
        <v>14.8</v>
      </c>
      <c r="I89" s="352">
        <v>16.100000000000001</v>
      </c>
      <c r="J89" s="352">
        <v>13.5</v>
      </c>
      <c r="K89" s="352">
        <v>15.6</v>
      </c>
      <c r="L89" s="352">
        <v>11.2</v>
      </c>
      <c r="M89" s="352">
        <v>16.600000000000001</v>
      </c>
      <c r="N89" s="352">
        <v>15.4</v>
      </c>
      <c r="O89" s="352">
        <v>10</v>
      </c>
      <c r="P89" s="352">
        <v>8.6999999999999993</v>
      </c>
      <c r="Q89" s="352">
        <v>8.6999999999999993</v>
      </c>
      <c r="R89" s="352">
        <v>9.8000000000000007</v>
      </c>
      <c r="S89" s="352">
        <v>8.3000000000000007</v>
      </c>
      <c r="T89" s="352">
        <v>7.4</v>
      </c>
      <c r="U89" s="352">
        <v>11.7</v>
      </c>
      <c r="V89" s="352">
        <v>16.8</v>
      </c>
      <c r="W89" s="352">
        <v>14.5</v>
      </c>
      <c r="X89" s="352">
        <v>20.7</v>
      </c>
      <c r="Y89" s="352">
        <v>17.7</v>
      </c>
      <c r="Z89" s="352">
        <v>15.4</v>
      </c>
      <c r="AA89" s="352">
        <v>11.7</v>
      </c>
      <c r="AB89" s="352">
        <v>5.5</v>
      </c>
      <c r="AC89" s="352">
        <v>14.5</v>
      </c>
      <c r="AD89" s="352">
        <v>6.9</v>
      </c>
      <c r="AE89" s="352">
        <v>5</v>
      </c>
      <c r="AF89" s="352">
        <v>22.9</v>
      </c>
      <c r="AG89" s="352">
        <v>38.1</v>
      </c>
      <c r="AH89" s="292"/>
    </row>
    <row r="90" spans="2:37" s="343" customFormat="1" ht="27" customHeight="1" x14ac:dyDescent="0.2">
      <c r="B90" s="338" t="s">
        <v>260</v>
      </c>
      <c r="C90" s="362" t="s">
        <v>261</v>
      </c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</row>
    <row r="91" spans="2:37" s="335" customFormat="1" x14ac:dyDescent="0.2">
      <c r="B91" s="294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</row>
    <row r="92" spans="2:37" s="335" customFormat="1" ht="12" customHeight="1" x14ac:dyDescent="0.2"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</row>
    <row r="93" spans="2:37" s="335" customFormat="1" ht="15.75" customHeight="1" x14ac:dyDescent="0.2"/>
    <row r="94" spans="2:37" s="335" customFormat="1" ht="15.75" customHeight="1" x14ac:dyDescent="0.2">
      <c r="B94" s="357"/>
      <c r="C94" s="357"/>
      <c r="D94" s="357"/>
      <c r="E94" s="357"/>
      <c r="F94" s="358" t="s">
        <v>335</v>
      </c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</row>
    <row r="95" spans="2:37" s="335" customFormat="1" ht="15.75" customHeight="1" x14ac:dyDescent="0.2">
      <c r="B95" s="357"/>
      <c r="C95" s="357"/>
      <c r="D95" s="357"/>
      <c r="E95" s="357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</row>
    <row r="96" spans="2:37" s="335" customFormat="1" ht="15.75" customHeight="1" x14ac:dyDescent="0.2">
      <c r="B96" s="357"/>
      <c r="C96" s="357"/>
      <c r="D96" s="357"/>
      <c r="E96" s="357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</row>
    <row r="97" spans="2:33" s="335" customFormat="1" ht="11.25" customHeight="1" x14ac:dyDescent="0.2">
      <c r="B97" s="336"/>
      <c r="C97" s="336"/>
      <c r="D97" s="336"/>
      <c r="E97" s="336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</row>
    <row r="98" spans="2:33" s="335" customFormat="1" ht="27.6" customHeight="1" x14ac:dyDescent="0.2">
      <c r="B98" s="359" t="s">
        <v>188</v>
      </c>
      <c r="C98" s="359"/>
      <c r="D98" s="282"/>
      <c r="E98" s="282"/>
      <c r="F98" s="283" t="s">
        <v>325</v>
      </c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</row>
    <row r="99" spans="2:33" s="335" customFormat="1" ht="8.25" customHeight="1" x14ac:dyDescent="0.2">
      <c r="B99" s="284"/>
      <c r="C99" s="284"/>
      <c r="D99" s="284"/>
      <c r="E99" s="284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</row>
    <row r="100" spans="2:33" s="335" customFormat="1" ht="15.75" customHeight="1" x14ac:dyDescent="0.2">
      <c r="B100" s="282" t="s">
        <v>236</v>
      </c>
      <c r="C100" s="282"/>
      <c r="D100" s="282"/>
      <c r="E100" s="282"/>
      <c r="F100" s="283" t="s">
        <v>321</v>
      </c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139" t="s">
        <v>189</v>
      </c>
      <c r="R100" s="282"/>
      <c r="S100" s="282"/>
      <c r="T100" s="282"/>
      <c r="U100" s="282"/>
      <c r="V100" s="287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</row>
    <row r="101" spans="2:33" s="335" customFormat="1" ht="7.5" customHeight="1" x14ac:dyDescent="0.2">
      <c r="B101" s="284"/>
      <c r="C101" s="284"/>
      <c r="D101" s="284"/>
      <c r="E101" s="284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</row>
    <row r="102" spans="2:33" s="335" customFormat="1" ht="15.75" customHeight="1" x14ac:dyDescent="0.2">
      <c r="B102" s="360" t="s">
        <v>217</v>
      </c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285"/>
    </row>
    <row r="103" spans="2:33" s="335" customFormat="1" ht="7.5" customHeight="1" x14ac:dyDescent="0.2">
      <c r="B103" s="284"/>
      <c r="C103" s="284"/>
      <c r="D103" s="284"/>
      <c r="E103" s="284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</row>
    <row r="104" spans="2:33" s="335" customFormat="1" ht="15.75" customHeight="1" x14ac:dyDescent="0.2">
      <c r="B104" s="282" t="s">
        <v>33</v>
      </c>
      <c r="C104" s="282"/>
      <c r="D104" s="282"/>
      <c r="E104" s="282"/>
      <c r="F104" s="286" t="s">
        <v>258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2" t="s">
        <v>8</v>
      </c>
      <c r="R104" s="282"/>
      <c r="S104" s="282"/>
      <c r="T104" s="282"/>
      <c r="U104" s="282"/>
      <c r="V104" s="353" t="s">
        <v>312</v>
      </c>
      <c r="W104" s="283"/>
      <c r="X104" s="286"/>
      <c r="Y104" s="286"/>
      <c r="Z104" s="286"/>
      <c r="AA104" s="286"/>
      <c r="AB104" s="286"/>
      <c r="AC104" s="286"/>
      <c r="AD104" s="286"/>
      <c r="AE104" s="286"/>
      <c r="AF104" s="286"/>
    </row>
    <row r="105" spans="2:33" s="335" customFormat="1" ht="7.5" customHeight="1" x14ac:dyDescent="0.2">
      <c r="B105" s="284"/>
      <c r="C105" s="284"/>
      <c r="D105" s="284"/>
      <c r="E105" s="284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</row>
    <row r="106" spans="2:33" s="335" customFormat="1" ht="15.75" customHeight="1" x14ac:dyDescent="0.2">
      <c r="B106" s="282" t="s">
        <v>9</v>
      </c>
      <c r="C106" s="282"/>
      <c r="D106" s="282"/>
      <c r="E106" s="282"/>
      <c r="F106" s="286" t="s">
        <v>307</v>
      </c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2" t="s">
        <v>10</v>
      </c>
      <c r="R106" s="282"/>
      <c r="S106" s="282"/>
      <c r="T106" s="282"/>
      <c r="U106" s="282"/>
      <c r="V106" s="361" t="s">
        <v>322</v>
      </c>
      <c r="W106" s="361"/>
      <c r="X106" s="286"/>
      <c r="Y106" s="286"/>
      <c r="Z106" s="286"/>
      <c r="AA106" s="286"/>
      <c r="AB106" s="286"/>
      <c r="AC106" s="286"/>
      <c r="AD106" s="286"/>
      <c r="AE106" s="286"/>
      <c r="AF106" s="286"/>
    </row>
    <row r="107" spans="2:33" s="335" customFormat="1" ht="11.25" customHeight="1" x14ac:dyDescent="0.2">
      <c r="B107" s="336"/>
      <c r="C107" s="336"/>
      <c r="D107" s="336"/>
      <c r="E107" s="336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</row>
    <row r="108" spans="2:33" s="335" customFormat="1" ht="29.45" customHeight="1" x14ac:dyDescent="0.2">
      <c r="B108" s="338" t="s">
        <v>257</v>
      </c>
      <c r="C108" s="339">
        <v>1</v>
      </c>
      <c r="D108" s="339">
        <v>2</v>
      </c>
      <c r="E108" s="339">
        <v>3</v>
      </c>
      <c r="F108" s="339">
        <v>4</v>
      </c>
      <c r="G108" s="339">
        <v>5</v>
      </c>
      <c r="H108" s="339">
        <v>6</v>
      </c>
      <c r="I108" s="339">
        <v>7</v>
      </c>
      <c r="J108" s="339">
        <v>8</v>
      </c>
      <c r="K108" s="339">
        <v>9</v>
      </c>
      <c r="L108" s="339">
        <v>10</v>
      </c>
      <c r="M108" s="339">
        <v>11</v>
      </c>
      <c r="N108" s="339">
        <v>12</v>
      </c>
      <c r="O108" s="339">
        <v>13</v>
      </c>
      <c r="P108" s="339">
        <v>14</v>
      </c>
      <c r="Q108" s="339">
        <v>15</v>
      </c>
      <c r="R108" s="339">
        <v>16</v>
      </c>
      <c r="S108" s="339">
        <v>17</v>
      </c>
      <c r="T108" s="339">
        <v>18</v>
      </c>
      <c r="U108" s="339">
        <v>19</v>
      </c>
      <c r="V108" s="339">
        <v>20</v>
      </c>
      <c r="W108" s="339">
        <v>21</v>
      </c>
      <c r="X108" s="339">
        <v>22</v>
      </c>
      <c r="Y108" s="339">
        <v>23</v>
      </c>
      <c r="Z108" s="339">
        <v>24</v>
      </c>
      <c r="AA108" s="339">
        <v>25</v>
      </c>
      <c r="AB108" s="339">
        <v>26</v>
      </c>
      <c r="AC108" s="339">
        <v>27</v>
      </c>
      <c r="AD108" s="339">
        <v>28</v>
      </c>
      <c r="AE108" s="339">
        <v>29</v>
      </c>
      <c r="AF108" s="339">
        <v>30</v>
      </c>
    </row>
    <row r="109" spans="2:33" s="340" customFormat="1" x14ac:dyDescent="0.2">
      <c r="B109" s="341">
        <v>0</v>
      </c>
      <c r="C109" s="342">
        <v>3.2</v>
      </c>
      <c r="D109" s="342">
        <v>2</v>
      </c>
      <c r="E109" s="342">
        <v>4</v>
      </c>
      <c r="F109" s="342">
        <v>5.0999999999999996</v>
      </c>
      <c r="G109" s="342">
        <v>4.8</v>
      </c>
      <c r="H109" s="342">
        <v>8.5</v>
      </c>
      <c r="I109" s="342">
        <v>9.1999999999999993</v>
      </c>
      <c r="J109" s="342">
        <v>60.3</v>
      </c>
      <c r="K109" s="342">
        <v>6.9</v>
      </c>
      <c r="L109" s="342">
        <v>29.9</v>
      </c>
      <c r="M109" s="342">
        <v>19.399999999999999</v>
      </c>
      <c r="N109" s="342">
        <v>53.8</v>
      </c>
      <c r="O109" s="342">
        <v>40.9</v>
      </c>
      <c r="P109" s="342">
        <v>46.2</v>
      </c>
      <c r="Q109" s="342">
        <v>5.9</v>
      </c>
      <c r="R109" s="342">
        <v>31.5</v>
      </c>
      <c r="S109" s="342">
        <v>2.9</v>
      </c>
      <c r="T109" s="342" t="s">
        <v>380</v>
      </c>
      <c r="U109" s="342" t="s">
        <v>380</v>
      </c>
      <c r="V109" s="342" t="s">
        <v>380</v>
      </c>
      <c r="W109" s="342" t="s">
        <v>380</v>
      </c>
      <c r="X109" s="342" t="s">
        <v>380</v>
      </c>
      <c r="Y109" s="342">
        <v>11.3</v>
      </c>
      <c r="Z109" s="342">
        <v>8.8000000000000007</v>
      </c>
      <c r="AA109" s="342">
        <v>7.3</v>
      </c>
      <c r="AB109" s="342">
        <v>14.6</v>
      </c>
      <c r="AC109" s="342">
        <v>35.1</v>
      </c>
      <c r="AD109" s="342">
        <v>44</v>
      </c>
      <c r="AE109" s="342">
        <v>51.6</v>
      </c>
      <c r="AF109" s="342">
        <v>20.9</v>
      </c>
    </row>
    <row r="110" spans="2:33" s="340" customFormat="1" x14ac:dyDescent="0.2">
      <c r="B110" s="341">
        <v>4.1666666666666664E-2</v>
      </c>
      <c r="C110" s="342">
        <v>12.9</v>
      </c>
      <c r="D110" s="342">
        <v>6</v>
      </c>
      <c r="E110" s="342">
        <v>4</v>
      </c>
      <c r="F110" s="342">
        <v>4.5</v>
      </c>
      <c r="G110" s="342">
        <v>5.0999999999999996</v>
      </c>
      <c r="H110" s="342">
        <v>7.7</v>
      </c>
      <c r="I110" s="342">
        <v>36.700000000000003</v>
      </c>
      <c r="J110" s="342">
        <v>150</v>
      </c>
      <c r="K110" s="342">
        <v>5</v>
      </c>
      <c r="L110" s="342">
        <v>9.1</v>
      </c>
      <c r="M110" s="342">
        <v>27.9</v>
      </c>
      <c r="N110" s="342">
        <v>50</v>
      </c>
      <c r="O110" s="342">
        <v>36.1</v>
      </c>
      <c r="P110" s="342">
        <v>23.1</v>
      </c>
      <c r="Q110" s="342">
        <v>8.1999999999999993</v>
      </c>
      <c r="R110" s="342">
        <v>15.3</v>
      </c>
      <c r="S110" s="342">
        <v>3.2</v>
      </c>
      <c r="T110" s="342" t="s">
        <v>380</v>
      </c>
      <c r="U110" s="342" t="s">
        <v>380</v>
      </c>
      <c r="V110" s="342" t="s">
        <v>380</v>
      </c>
      <c r="W110" s="342" t="s">
        <v>380</v>
      </c>
      <c r="X110" s="342" t="s">
        <v>379</v>
      </c>
      <c r="Y110" s="342">
        <v>9.4</v>
      </c>
      <c r="Z110" s="342">
        <v>8.9</v>
      </c>
      <c r="AA110" s="342">
        <v>6.6</v>
      </c>
      <c r="AB110" s="342">
        <v>8.3000000000000007</v>
      </c>
      <c r="AC110" s="342">
        <v>7.5</v>
      </c>
      <c r="AD110" s="342">
        <v>90</v>
      </c>
      <c r="AE110" s="342">
        <v>42.1</v>
      </c>
      <c r="AF110" s="342">
        <v>26.6</v>
      </c>
    </row>
    <row r="111" spans="2:33" s="340" customFormat="1" x14ac:dyDescent="0.2">
      <c r="B111" s="341">
        <v>8.3333333333333329E-2</v>
      </c>
      <c r="C111" s="342">
        <v>9.3000000000000007</v>
      </c>
      <c r="D111" s="342">
        <v>5.9</v>
      </c>
      <c r="E111" s="342">
        <v>3.6</v>
      </c>
      <c r="F111" s="342">
        <v>4.4000000000000004</v>
      </c>
      <c r="G111" s="342">
        <v>4.9000000000000004</v>
      </c>
      <c r="H111" s="342">
        <v>24.2</v>
      </c>
      <c r="I111" s="342">
        <v>51.8</v>
      </c>
      <c r="J111" s="342">
        <v>25.7</v>
      </c>
      <c r="K111" s="342">
        <v>6.1</v>
      </c>
      <c r="L111" s="342">
        <v>9.1</v>
      </c>
      <c r="M111" s="342">
        <v>32.9</v>
      </c>
      <c r="N111" s="342">
        <v>54.2</v>
      </c>
      <c r="O111" s="342">
        <v>44.2</v>
      </c>
      <c r="P111" s="342">
        <v>13.4</v>
      </c>
      <c r="Q111" s="342">
        <v>7.4</v>
      </c>
      <c r="R111" s="342">
        <v>6.8</v>
      </c>
      <c r="S111" s="342">
        <v>2.5</v>
      </c>
      <c r="T111" s="342" t="s">
        <v>380</v>
      </c>
      <c r="U111" s="342" t="s">
        <v>380</v>
      </c>
      <c r="V111" s="342" t="s">
        <v>380</v>
      </c>
      <c r="W111" s="342" t="s">
        <v>380</v>
      </c>
      <c r="X111" s="342">
        <v>14</v>
      </c>
      <c r="Y111" s="342">
        <v>8.8000000000000007</v>
      </c>
      <c r="Z111" s="342">
        <v>10.1</v>
      </c>
      <c r="AA111" s="342">
        <v>6.1</v>
      </c>
      <c r="AB111" s="342">
        <v>7.1</v>
      </c>
      <c r="AC111" s="342">
        <v>7.9</v>
      </c>
      <c r="AD111" s="342">
        <v>92.3</v>
      </c>
      <c r="AE111" s="342">
        <v>19.899999999999999</v>
      </c>
      <c r="AF111" s="342">
        <v>112.6</v>
      </c>
    </row>
    <row r="112" spans="2:33" s="340" customFormat="1" x14ac:dyDescent="0.2">
      <c r="B112" s="341">
        <v>0.125</v>
      </c>
      <c r="C112" s="342">
        <v>1.5</v>
      </c>
      <c r="D112" s="342">
        <v>6.8</v>
      </c>
      <c r="E112" s="342">
        <v>3</v>
      </c>
      <c r="F112" s="342">
        <v>17.100000000000001</v>
      </c>
      <c r="G112" s="342">
        <v>5.5</v>
      </c>
      <c r="H112" s="342">
        <v>30.8</v>
      </c>
      <c r="I112" s="342">
        <v>40.9</v>
      </c>
      <c r="J112" s="342">
        <v>11.3</v>
      </c>
      <c r="K112" s="342">
        <v>7.4</v>
      </c>
      <c r="L112" s="342">
        <v>49.7</v>
      </c>
      <c r="M112" s="342">
        <v>37.799999999999997</v>
      </c>
      <c r="N112" s="342">
        <v>30.4</v>
      </c>
      <c r="O112" s="342">
        <v>33</v>
      </c>
      <c r="P112" s="342">
        <v>6.1</v>
      </c>
      <c r="Q112" s="342">
        <v>9.3000000000000007</v>
      </c>
      <c r="R112" s="342">
        <v>15.1</v>
      </c>
      <c r="S112" s="342">
        <v>11.4</v>
      </c>
      <c r="T112" s="342" t="s">
        <v>380</v>
      </c>
      <c r="U112" s="342" t="s">
        <v>380</v>
      </c>
      <c r="V112" s="342" t="s">
        <v>380</v>
      </c>
      <c r="W112" s="342" t="s">
        <v>380</v>
      </c>
      <c r="X112" s="342">
        <v>18.7</v>
      </c>
      <c r="Y112" s="342">
        <v>8.3000000000000007</v>
      </c>
      <c r="Z112" s="342">
        <v>10.3</v>
      </c>
      <c r="AA112" s="342">
        <v>7.5</v>
      </c>
      <c r="AB112" s="342">
        <v>7.3</v>
      </c>
      <c r="AC112" s="342">
        <v>14.4</v>
      </c>
      <c r="AD112" s="342">
        <v>46</v>
      </c>
      <c r="AE112" s="342">
        <v>9.1999999999999993</v>
      </c>
      <c r="AF112" s="342">
        <v>85.6</v>
      </c>
    </row>
    <row r="113" spans="2:36" s="340" customFormat="1" x14ac:dyDescent="0.2">
      <c r="B113" s="341">
        <v>0.16666666666666666</v>
      </c>
      <c r="C113" s="342">
        <v>1.9</v>
      </c>
      <c r="D113" s="342">
        <v>20.3</v>
      </c>
      <c r="E113" s="342">
        <v>2.5</v>
      </c>
      <c r="F113" s="342">
        <v>16.7</v>
      </c>
      <c r="G113" s="342">
        <v>5.3</v>
      </c>
      <c r="H113" s="342">
        <v>39.4</v>
      </c>
      <c r="I113" s="342">
        <v>30.3</v>
      </c>
      <c r="J113" s="342">
        <v>10.1</v>
      </c>
      <c r="K113" s="342">
        <v>6.8</v>
      </c>
      <c r="L113" s="342">
        <v>61</v>
      </c>
      <c r="M113" s="342">
        <v>45</v>
      </c>
      <c r="N113" s="342">
        <v>34.299999999999997</v>
      </c>
      <c r="O113" s="342">
        <v>18.2</v>
      </c>
      <c r="P113" s="342">
        <v>8</v>
      </c>
      <c r="Q113" s="342">
        <v>31.6</v>
      </c>
      <c r="R113" s="342">
        <v>21.4</v>
      </c>
      <c r="S113" s="342">
        <v>52.4</v>
      </c>
      <c r="T113" s="342" t="s">
        <v>380</v>
      </c>
      <c r="U113" s="342" t="s">
        <v>380</v>
      </c>
      <c r="V113" s="342" t="s">
        <v>380</v>
      </c>
      <c r="W113" s="342" t="s">
        <v>380</v>
      </c>
      <c r="X113" s="342">
        <v>13.6</v>
      </c>
      <c r="Y113" s="342">
        <v>8.1999999999999993</v>
      </c>
      <c r="Z113" s="342">
        <v>12</v>
      </c>
      <c r="AA113" s="342">
        <v>12.6</v>
      </c>
      <c r="AB113" s="342">
        <v>15.2</v>
      </c>
      <c r="AC113" s="342">
        <v>33.5</v>
      </c>
      <c r="AD113" s="342">
        <v>33.200000000000003</v>
      </c>
      <c r="AE113" s="342">
        <v>8.6999999999999993</v>
      </c>
      <c r="AF113" s="342">
        <v>7.2</v>
      </c>
    </row>
    <row r="114" spans="2:36" s="340" customFormat="1" x14ac:dyDescent="0.2">
      <c r="B114" s="341">
        <v>0.20833333333333334</v>
      </c>
      <c r="C114" s="342">
        <v>3.8</v>
      </c>
      <c r="D114" s="342">
        <v>4.5</v>
      </c>
      <c r="E114" s="342">
        <v>4.5999999999999996</v>
      </c>
      <c r="F114" s="342">
        <v>13.5</v>
      </c>
      <c r="G114" s="342">
        <v>5.4</v>
      </c>
      <c r="H114" s="342">
        <v>42.3</v>
      </c>
      <c r="I114" s="342">
        <v>20.2</v>
      </c>
      <c r="J114" s="342">
        <v>7.5</v>
      </c>
      <c r="K114" s="342">
        <v>5.8</v>
      </c>
      <c r="L114" s="342">
        <v>47.9</v>
      </c>
      <c r="M114" s="342">
        <v>31.4</v>
      </c>
      <c r="N114" s="342">
        <v>44.1</v>
      </c>
      <c r="O114" s="342">
        <v>15.5</v>
      </c>
      <c r="P114" s="342">
        <v>7.6</v>
      </c>
      <c r="Q114" s="342">
        <v>18.7</v>
      </c>
      <c r="R114" s="342">
        <v>14.5</v>
      </c>
      <c r="S114" s="342">
        <v>64.599999999999994</v>
      </c>
      <c r="T114" s="342" t="s">
        <v>380</v>
      </c>
      <c r="U114" s="342" t="s">
        <v>380</v>
      </c>
      <c r="V114" s="342" t="s">
        <v>380</v>
      </c>
      <c r="W114" s="342" t="s">
        <v>380</v>
      </c>
      <c r="X114" s="342">
        <v>19.399999999999999</v>
      </c>
      <c r="Y114" s="342">
        <v>9.3000000000000007</v>
      </c>
      <c r="Z114" s="342">
        <v>16.3</v>
      </c>
      <c r="AA114" s="342">
        <v>52.5</v>
      </c>
      <c r="AB114" s="342">
        <v>7.8</v>
      </c>
      <c r="AC114" s="342">
        <v>15.6</v>
      </c>
      <c r="AD114" s="342">
        <v>22.8</v>
      </c>
      <c r="AE114" s="342">
        <v>7.5</v>
      </c>
      <c r="AF114" s="342">
        <v>12.5</v>
      </c>
    </row>
    <row r="115" spans="2:36" s="340" customFormat="1" x14ac:dyDescent="0.2">
      <c r="B115" s="341">
        <v>0.25</v>
      </c>
      <c r="C115" s="342">
        <v>1.8</v>
      </c>
      <c r="D115" s="342">
        <v>3</v>
      </c>
      <c r="E115" s="342">
        <v>4</v>
      </c>
      <c r="F115" s="342">
        <v>16</v>
      </c>
      <c r="G115" s="342">
        <v>7.1</v>
      </c>
      <c r="H115" s="342">
        <v>20.100000000000001</v>
      </c>
      <c r="I115" s="342">
        <v>9.6999999999999993</v>
      </c>
      <c r="J115" s="342">
        <v>31.4</v>
      </c>
      <c r="K115" s="342">
        <v>6.2</v>
      </c>
      <c r="L115" s="342">
        <v>47.1</v>
      </c>
      <c r="M115" s="342">
        <v>23.3</v>
      </c>
      <c r="N115" s="342">
        <v>45.9</v>
      </c>
      <c r="O115" s="342">
        <v>22.1</v>
      </c>
      <c r="P115" s="342">
        <v>11.3</v>
      </c>
      <c r="Q115" s="342">
        <v>40.6</v>
      </c>
      <c r="R115" s="342">
        <v>17.899999999999999</v>
      </c>
      <c r="S115" s="342">
        <v>52.8</v>
      </c>
      <c r="T115" s="342" t="s">
        <v>380</v>
      </c>
      <c r="U115" s="342" t="s">
        <v>380</v>
      </c>
      <c r="V115" s="342" t="s">
        <v>380</v>
      </c>
      <c r="W115" s="342" t="s">
        <v>380</v>
      </c>
      <c r="X115" s="342">
        <v>10</v>
      </c>
      <c r="Y115" s="342">
        <v>14.1</v>
      </c>
      <c r="Z115" s="342">
        <v>23.9</v>
      </c>
      <c r="AA115" s="342">
        <v>24.6</v>
      </c>
      <c r="AB115" s="342">
        <v>11</v>
      </c>
      <c r="AC115" s="342">
        <v>11.4</v>
      </c>
      <c r="AD115" s="342">
        <v>31.3</v>
      </c>
      <c r="AE115" s="342">
        <v>8.1</v>
      </c>
      <c r="AF115" s="342">
        <v>59.9</v>
      </c>
    </row>
    <row r="116" spans="2:36" s="340" customFormat="1" x14ac:dyDescent="0.2">
      <c r="B116" s="341">
        <v>0.29166666666666669</v>
      </c>
      <c r="C116" s="342">
        <v>1.8</v>
      </c>
      <c r="D116" s="342">
        <v>3.7</v>
      </c>
      <c r="E116" s="342">
        <v>5.4</v>
      </c>
      <c r="F116" s="342">
        <v>10.1</v>
      </c>
      <c r="G116" s="342">
        <v>7.7</v>
      </c>
      <c r="H116" s="342">
        <v>22.4</v>
      </c>
      <c r="I116" s="342">
        <v>10</v>
      </c>
      <c r="J116" s="342">
        <v>70.7</v>
      </c>
      <c r="K116" s="342">
        <v>9.1</v>
      </c>
      <c r="L116" s="342">
        <v>38.5</v>
      </c>
      <c r="M116" s="342">
        <v>27.1</v>
      </c>
      <c r="N116" s="342">
        <v>24.6</v>
      </c>
      <c r="O116" s="342">
        <v>20.5</v>
      </c>
      <c r="P116" s="342">
        <v>32.1</v>
      </c>
      <c r="Q116" s="342">
        <v>32</v>
      </c>
      <c r="R116" s="342">
        <v>19.3</v>
      </c>
      <c r="S116" s="342">
        <v>39.5</v>
      </c>
      <c r="T116" s="342" t="s">
        <v>380</v>
      </c>
      <c r="U116" s="342" t="s">
        <v>380</v>
      </c>
      <c r="V116" s="342" t="s">
        <v>380</v>
      </c>
      <c r="W116" s="342" t="s">
        <v>380</v>
      </c>
      <c r="X116" s="342">
        <v>22</v>
      </c>
      <c r="Y116" s="342">
        <v>19.2</v>
      </c>
      <c r="Z116" s="342">
        <v>34.200000000000003</v>
      </c>
      <c r="AA116" s="342">
        <v>12.2</v>
      </c>
      <c r="AB116" s="342">
        <v>10.199999999999999</v>
      </c>
      <c r="AC116" s="342">
        <v>9.6999999999999993</v>
      </c>
      <c r="AD116" s="342">
        <v>55.8</v>
      </c>
      <c r="AE116" s="342">
        <v>7.5</v>
      </c>
      <c r="AF116" s="342">
        <v>43</v>
      </c>
    </row>
    <row r="117" spans="2:36" s="340" customFormat="1" x14ac:dyDescent="0.2">
      <c r="B117" s="341">
        <v>0.33333333333333331</v>
      </c>
      <c r="C117" s="342">
        <v>1.4</v>
      </c>
      <c r="D117" s="342">
        <v>3.4</v>
      </c>
      <c r="E117" s="342">
        <v>5</v>
      </c>
      <c r="F117" s="342">
        <v>15.5</v>
      </c>
      <c r="G117" s="342">
        <v>9.4</v>
      </c>
      <c r="H117" s="342">
        <v>18.899999999999999</v>
      </c>
      <c r="I117" s="342">
        <v>18.2</v>
      </c>
      <c r="J117" s="342">
        <v>49.1</v>
      </c>
      <c r="K117" s="342">
        <v>9.8000000000000007</v>
      </c>
      <c r="L117" s="342">
        <v>29.3</v>
      </c>
      <c r="M117" s="342">
        <v>25.4</v>
      </c>
      <c r="N117" s="342">
        <v>16.399999999999999</v>
      </c>
      <c r="O117" s="342">
        <v>13</v>
      </c>
      <c r="P117" s="342">
        <v>27</v>
      </c>
      <c r="Q117" s="342">
        <v>44.1</v>
      </c>
      <c r="R117" s="342">
        <v>10.3</v>
      </c>
      <c r="S117" s="342">
        <v>12.2</v>
      </c>
      <c r="T117" s="342" t="s">
        <v>380</v>
      </c>
      <c r="U117" s="342" t="s">
        <v>380</v>
      </c>
      <c r="V117" s="342" t="s">
        <v>380</v>
      </c>
      <c r="W117" s="342" t="s">
        <v>380</v>
      </c>
      <c r="X117" s="342">
        <v>14.5</v>
      </c>
      <c r="Y117" s="342">
        <v>14.2</v>
      </c>
      <c r="Z117" s="342">
        <v>31.6</v>
      </c>
      <c r="AA117" s="342">
        <v>8.9</v>
      </c>
      <c r="AB117" s="342">
        <v>12.2</v>
      </c>
      <c r="AC117" s="342">
        <v>9.1</v>
      </c>
      <c r="AD117" s="342">
        <v>36.700000000000003</v>
      </c>
      <c r="AE117" s="342">
        <v>8</v>
      </c>
      <c r="AF117" s="342">
        <v>25.3</v>
      </c>
    </row>
    <row r="118" spans="2:36" s="340" customFormat="1" x14ac:dyDescent="0.2">
      <c r="B118" s="341">
        <v>0.375</v>
      </c>
      <c r="C118" s="342">
        <v>1.6</v>
      </c>
      <c r="D118" s="342">
        <v>3.5</v>
      </c>
      <c r="E118" s="342">
        <v>4.9000000000000004</v>
      </c>
      <c r="F118" s="342">
        <v>17.2</v>
      </c>
      <c r="G118" s="342">
        <v>9.6999999999999993</v>
      </c>
      <c r="H118" s="342">
        <v>16.399999999999999</v>
      </c>
      <c r="I118" s="342">
        <v>16.399999999999999</v>
      </c>
      <c r="J118" s="342">
        <v>30.9</v>
      </c>
      <c r="K118" s="342">
        <v>9.9</v>
      </c>
      <c r="L118" s="342">
        <v>23.8</v>
      </c>
      <c r="M118" s="342">
        <v>18.600000000000001</v>
      </c>
      <c r="N118" s="342">
        <v>8.6</v>
      </c>
      <c r="O118" s="342">
        <v>13.8</v>
      </c>
      <c r="P118" s="342">
        <v>27</v>
      </c>
      <c r="Q118" s="342">
        <v>43.2</v>
      </c>
      <c r="R118" s="342">
        <v>4.7</v>
      </c>
      <c r="S118" s="342">
        <v>20.9</v>
      </c>
      <c r="T118" s="342" t="s">
        <v>380</v>
      </c>
      <c r="U118" s="342" t="s">
        <v>380</v>
      </c>
      <c r="V118" s="342" t="s">
        <v>380</v>
      </c>
      <c r="W118" s="342" t="s">
        <v>380</v>
      </c>
      <c r="X118" s="342">
        <v>12</v>
      </c>
      <c r="Y118" s="342">
        <v>12.7</v>
      </c>
      <c r="Z118" s="342">
        <v>25.3</v>
      </c>
      <c r="AA118" s="342">
        <v>10.7</v>
      </c>
      <c r="AB118" s="342">
        <v>10.7</v>
      </c>
      <c r="AC118" s="342">
        <v>11.1</v>
      </c>
      <c r="AD118" s="342">
        <v>13.9</v>
      </c>
      <c r="AE118" s="342">
        <v>8.3000000000000007</v>
      </c>
      <c r="AF118" s="342">
        <v>12.2</v>
      </c>
    </row>
    <row r="119" spans="2:36" s="340" customFormat="1" x14ac:dyDescent="0.2">
      <c r="B119" s="341">
        <v>0.41666666666666669</v>
      </c>
      <c r="C119" s="342">
        <v>1.5</v>
      </c>
      <c r="D119" s="342">
        <v>3.9</v>
      </c>
      <c r="E119" s="342">
        <v>5.8</v>
      </c>
      <c r="F119" s="342">
        <v>12.8</v>
      </c>
      <c r="G119" s="342">
        <v>7.4</v>
      </c>
      <c r="H119" s="342">
        <v>11.9</v>
      </c>
      <c r="I119" s="342">
        <v>18.8</v>
      </c>
      <c r="J119" s="342">
        <v>17.899999999999999</v>
      </c>
      <c r="K119" s="342">
        <v>11.4</v>
      </c>
      <c r="L119" s="342">
        <v>17.5</v>
      </c>
      <c r="M119" s="342">
        <v>14.6</v>
      </c>
      <c r="N119" s="342">
        <v>6</v>
      </c>
      <c r="O119" s="342">
        <v>16.100000000000001</v>
      </c>
      <c r="P119" s="342">
        <v>14.2</v>
      </c>
      <c r="Q119" s="342">
        <v>26.2</v>
      </c>
      <c r="R119" s="342">
        <v>6.3</v>
      </c>
      <c r="S119" s="342">
        <v>7.4</v>
      </c>
      <c r="T119" s="342" t="s">
        <v>380</v>
      </c>
      <c r="U119" s="342" t="s">
        <v>380</v>
      </c>
      <c r="V119" s="342" t="s">
        <v>380</v>
      </c>
      <c r="W119" s="342" t="s">
        <v>380</v>
      </c>
      <c r="X119" s="342">
        <v>13.2</v>
      </c>
      <c r="Y119" s="342">
        <v>12.2</v>
      </c>
      <c r="Z119" s="342">
        <v>19.899999999999999</v>
      </c>
      <c r="AA119" s="342">
        <v>13.4</v>
      </c>
      <c r="AB119" s="342">
        <v>14.9</v>
      </c>
      <c r="AC119" s="342">
        <v>14.9</v>
      </c>
      <c r="AD119" s="342">
        <v>16.5</v>
      </c>
      <c r="AE119" s="342">
        <v>9</v>
      </c>
      <c r="AF119" s="342">
        <v>9</v>
      </c>
    </row>
    <row r="120" spans="2:36" s="340" customFormat="1" x14ac:dyDescent="0.2">
      <c r="B120" s="341">
        <v>0.45833333333333331</v>
      </c>
      <c r="C120" s="342">
        <v>1.7</v>
      </c>
      <c r="D120" s="342">
        <v>6.5</v>
      </c>
      <c r="E120" s="342">
        <v>5.4</v>
      </c>
      <c r="F120" s="342">
        <v>8.6999999999999993</v>
      </c>
      <c r="G120" s="342">
        <v>8</v>
      </c>
      <c r="H120" s="342">
        <v>8.1999999999999993</v>
      </c>
      <c r="I120" s="342">
        <v>17.600000000000001</v>
      </c>
      <c r="J120" s="342">
        <v>15.4</v>
      </c>
      <c r="K120" s="342">
        <v>14.6</v>
      </c>
      <c r="L120" s="342">
        <v>11.7</v>
      </c>
      <c r="M120" s="342">
        <v>11.8</v>
      </c>
      <c r="N120" s="342">
        <v>5</v>
      </c>
      <c r="O120" s="342">
        <v>10.9</v>
      </c>
      <c r="P120" s="342">
        <v>9.9</v>
      </c>
      <c r="Q120" s="342">
        <v>16.5</v>
      </c>
      <c r="R120" s="342">
        <v>8.3000000000000007</v>
      </c>
      <c r="S120" s="342">
        <v>9.8000000000000007</v>
      </c>
      <c r="T120" s="342" t="s">
        <v>380</v>
      </c>
      <c r="U120" s="342" t="s">
        <v>380</v>
      </c>
      <c r="V120" s="342" t="s">
        <v>380</v>
      </c>
      <c r="W120" s="342" t="s">
        <v>380</v>
      </c>
      <c r="X120" s="342">
        <v>14.7</v>
      </c>
      <c r="Y120" s="342">
        <v>12.9</v>
      </c>
      <c r="Z120" s="342">
        <v>15.4</v>
      </c>
      <c r="AA120" s="342">
        <v>15.6</v>
      </c>
      <c r="AB120" s="342">
        <v>12.9</v>
      </c>
      <c r="AC120" s="342">
        <v>17</v>
      </c>
      <c r="AD120" s="342">
        <v>13.6</v>
      </c>
      <c r="AE120" s="342">
        <v>9.3000000000000007</v>
      </c>
      <c r="AF120" s="342">
        <v>7.6</v>
      </c>
    </row>
    <row r="121" spans="2:36" s="340" customFormat="1" x14ac:dyDescent="0.2">
      <c r="B121" s="341">
        <v>0.5</v>
      </c>
      <c r="C121" s="342">
        <v>2.5</v>
      </c>
      <c r="D121" s="342">
        <v>4</v>
      </c>
      <c r="E121" s="342">
        <v>4.8</v>
      </c>
      <c r="F121" s="342">
        <v>7.2</v>
      </c>
      <c r="G121" s="342">
        <v>7.2</v>
      </c>
      <c r="H121" s="342">
        <v>9.1</v>
      </c>
      <c r="I121" s="342">
        <v>15.3</v>
      </c>
      <c r="J121" s="342">
        <v>11.8</v>
      </c>
      <c r="K121" s="342">
        <v>12.2</v>
      </c>
      <c r="L121" s="342">
        <v>11.2</v>
      </c>
      <c r="M121" s="342">
        <v>11.2</v>
      </c>
      <c r="N121" s="342">
        <v>5.2</v>
      </c>
      <c r="O121" s="342">
        <v>7.8</v>
      </c>
      <c r="P121" s="342">
        <v>8.1</v>
      </c>
      <c r="Q121" s="342">
        <v>8.3000000000000007</v>
      </c>
      <c r="R121" s="342">
        <v>5.2</v>
      </c>
      <c r="S121" s="342">
        <v>11.1</v>
      </c>
      <c r="T121" s="342" t="s">
        <v>380</v>
      </c>
      <c r="U121" s="342" t="s">
        <v>380</v>
      </c>
      <c r="V121" s="342" t="s">
        <v>380</v>
      </c>
      <c r="W121" s="342" t="s">
        <v>380</v>
      </c>
      <c r="X121" s="342">
        <v>14.1</v>
      </c>
      <c r="Y121" s="342">
        <v>11.4</v>
      </c>
      <c r="Z121" s="342">
        <v>14.2</v>
      </c>
      <c r="AA121" s="342">
        <v>10.9</v>
      </c>
      <c r="AB121" s="342">
        <v>13.8</v>
      </c>
      <c r="AC121" s="342">
        <v>11.2</v>
      </c>
      <c r="AD121" s="342">
        <v>11.9</v>
      </c>
      <c r="AE121" s="342">
        <v>12.1</v>
      </c>
      <c r="AF121" s="342">
        <v>9.5</v>
      </c>
    </row>
    <row r="122" spans="2:36" s="340" customFormat="1" x14ac:dyDescent="0.2">
      <c r="B122" s="341">
        <v>0.54166666666666663</v>
      </c>
      <c r="C122" s="342">
        <v>2.1</v>
      </c>
      <c r="D122" s="342">
        <v>3.9</v>
      </c>
      <c r="E122" s="342">
        <v>3.1</v>
      </c>
      <c r="F122" s="342">
        <v>6.1</v>
      </c>
      <c r="G122" s="342">
        <v>12.7</v>
      </c>
      <c r="H122" s="342">
        <v>8</v>
      </c>
      <c r="I122" s="342">
        <v>16.600000000000001</v>
      </c>
      <c r="J122" s="342">
        <v>11.9</v>
      </c>
      <c r="K122" s="342">
        <v>9.5</v>
      </c>
      <c r="L122" s="342">
        <v>8.4</v>
      </c>
      <c r="M122" s="342">
        <v>10.199999999999999</v>
      </c>
      <c r="N122" s="342">
        <v>6.9</v>
      </c>
      <c r="O122" s="342">
        <v>9.1</v>
      </c>
      <c r="P122" s="342">
        <v>8.4</v>
      </c>
      <c r="Q122" s="342">
        <v>9.1999999999999993</v>
      </c>
      <c r="R122" s="342">
        <v>6.1</v>
      </c>
      <c r="S122" s="342">
        <v>7.1</v>
      </c>
      <c r="T122" s="342" t="s">
        <v>380</v>
      </c>
      <c r="U122" s="342" t="s">
        <v>380</v>
      </c>
      <c r="V122" s="342" t="s">
        <v>380</v>
      </c>
      <c r="W122" s="342" t="s">
        <v>380</v>
      </c>
      <c r="X122" s="342">
        <v>11</v>
      </c>
      <c r="Y122" s="342">
        <v>11.7</v>
      </c>
      <c r="Z122" s="342">
        <v>10.7</v>
      </c>
      <c r="AA122" s="342">
        <v>8.8000000000000007</v>
      </c>
      <c r="AB122" s="342">
        <v>11.1</v>
      </c>
      <c r="AC122" s="342">
        <v>11.9</v>
      </c>
      <c r="AD122" s="342">
        <v>13.8</v>
      </c>
      <c r="AE122" s="342">
        <v>8.6</v>
      </c>
      <c r="AF122" s="342">
        <v>8.4</v>
      </c>
    </row>
    <row r="123" spans="2:36" s="340" customFormat="1" x14ac:dyDescent="0.2">
      <c r="B123" s="341">
        <v>0.58333333333333337</v>
      </c>
      <c r="C123" s="342">
        <v>2.1</v>
      </c>
      <c r="D123" s="342">
        <v>4</v>
      </c>
      <c r="E123" s="342">
        <v>4.2</v>
      </c>
      <c r="F123" s="342">
        <v>5.9</v>
      </c>
      <c r="G123" s="342">
        <v>8.9</v>
      </c>
      <c r="H123" s="342">
        <v>8.9</v>
      </c>
      <c r="I123" s="342">
        <v>22.3</v>
      </c>
      <c r="J123" s="342">
        <v>12.3</v>
      </c>
      <c r="K123" s="342">
        <v>13</v>
      </c>
      <c r="L123" s="342">
        <v>12.2</v>
      </c>
      <c r="M123" s="342">
        <v>8.3000000000000007</v>
      </c>
      <c r="N123" s="342">
        <v>6.7</v>
      </c>
      <c r="O123" s="342">
        <v>6.6</v>
      </c>
      <c r="P123" s="342">
        <v>10.4</v>
      </c>
      <c r="Q123" s="342">
        <v>9.1</v>
      </c>
      <c r="R123" s="342">
        <v>7.7</v>
      </c>
      <c r="S123" s="342">
        <v>9.3000000000000007</v>
      </c>
      <c r="T123" s="342" t="s">
        <v>380</v>
      </c>
      <c r="U123" s="342" t="s">
        <v>380</v>
      </c>
      <c r="V123" s="342" t="s">
        <v>380</v>
      </c>
      <c r="W123" s="342" t="s">
        <v>380</v>
      </c>
      <c r="X123" s="342">
        <v>10.8</v>
      </c>
      <c r="Y123" s="342">
        <v>12.9</v>
      </c>
      <c r="Z123" s="342">
        <v>14.4</v>
      </c>
      <c r="AA123" s="342">
        <v>9.6999999999999993</v>
      </c>
      <c r="AB123" s="342">
        <v>12.2</v>
      </c>
      <c r="AC123" s="342">
        <v>12</v>
      </c>
      <c r="AD123" s="342">
        <v>14.6</v>
      </c>
      <c r="AE123" s="342">
        <v>7.9</v>
      </c>
      <c r="AF123" s="342">
        <v>7.7</v>
      </c>
    </row>
    <row r="124" spans="2:36" s="340" customFormat="1" x14ac:dyDescent="0.2">
      <c r="B124" s="341">
        <v>0.625</v>
      </c>
      <c r="C124" s="342">
        <v>2.1</v>
      </c>
      <c r="D124" s="342">
        <v>5</v>
      </c>
      <c r="E124" s="342">
        <v>4.9000000000000004</v>
      </c>
      <c r="F124" s="342">
        <v>5.7</v>
      </c>
      <c r="G124" s="342">
        <v>8.1999999999999993</v>
      </c>
      <c r="H124" s="342">
        <v>9</v>
      </c>
      <c r="I124" s="342">
        <v>22</v>
      </c>
      <c r="J124" s="342">
        <v>12.2</v>
      </c>
      <c r="K124" s="342">
        <v>11.6</v>
      </c>
      <c r="L124" s="342">
        <v>10.6</v>
      </c>
      <c r="M124" s="342">
        <v>8.3000000000000007</v>
      </c>
      <c r="N124" s="342">
        <v>6.8</v>
      </c>
      <c r="O124" s="342">
        <v>8.1</v>
      </c>
      <c r="P124" s="342">
        <v>10.8</v>
      </c>
      <c r="Q124" s="342">
        <v>9.6999999999999993</v>
      </c>
      <c r="R124" s="342">
        <v>7.2</v>
      </c>
      <c r="S124" s="342">
        <v>8.1999999999999993</v>
      </c>
      <c r="T124" s="342" t="s">
        <v>380</v>
      </c>
      <c r="U124" s="342" t="s">
        <v>380</v>
      </c>
      <c r="V124" s="342" t="s">
        <v>380</v>
      </c>
      <c r="W124" s="342" t="s">
        <v>380</v>
      </c>
      <c r="X124" s="342">
        <v>11.8</v>
      </c>
      <c r="Y124" s="342">
        <v>11.1</v>
      </c>
      <c r="Z124" s="342">
        <v>12.2</v>
      </c>
      <c r="AA124" s="342">
        <v>10.1</v>
      </c>
      <c r="AB124" s="342">
        <v>12.3</v>
      </c>
      <c r="AC124" s="342">
        <v>8.9</v>
      </c>
      <c r="AD124" s="342">
        <v>19.2</v>
      </c>
      <c r="AE124" s="342">
        <v>7.8</v>
      </c>
      <c r="AF124" s="342">
        <v>7</v>
      </c>
    </row>
    <row r="125" spans="2:36" s="340" customFormat="1" x14ac:dyDescent="0.2">
      <c r="B125" s="341">
        <v>0.66666666666666663</v>
      </c>
      <c r="C125" s="342">
        <v>2.1</v>
      </c>
      <c r="D125" s="342">
        <v>5.3</v>
      </c>
      <c r="E125" s="342">
        <v>5.2</v>
      </c>
      <c r="F125" s="342">
        <v>6.9</v>
      </c>
      <c r="G125" s="342">
        <v>7.2</v>
      </c>
      <c r="H125" s="342">
        <v>11.5</v>
      </c>
      <c r="I125" s="342">
        <v>21.8</v>
      </c>
      <c r="J125" s="342">
        <v>7.9</v>
      </c>
      <c r="K125" s="342">
        <v>14.3</v>
      </c>
      <c r="L125" s="342">
        <v>12.7</v>
      </c>
      <c r="M125" s="342">
        <v>10.7</v>
      </c>
      <c r="N125" s="342">
        <v>13.4</v>
      </c>
      <c r="O125" s="342">
        <v>9.5</v>
      </c>
      <c r="P125" s="342">
        <v>13.8</v>
      </c>
      <c r="Q125" s="342">
        <v>10.7</v>
      </c>
      <c r="R125" s="342">
        <v>7.4</v>
      </c>
      <c r="S125" s="342">
        <v>10.5</v>
      </c>
      <c r="T125" s="342" t="s">
        <v>380</v>
      </c>
      <c r="U125" s="342" t="s">
        <v>380</v>
      </c>
      <c r="V125" s="342" t="s">
        <v>380</v>
      </c>
      <c r="W125" s="342" t="s">
        <v>380</v>
      </c>
      <c r="X125" s="342">
        <v>13</v>
      </c>
      <c r="Y125" s="342">
        <v>11.3</v>
      </c>
      <c r="Z125" s="342">
        <v>10</v>
      </c>
      <c r="AA125" s="342">
        <v>6.5</v>
      </c>
      <c r="AB125" s="342">
        <v>11.1</v>
      </c>
      <c r="AC125" s="342">
        <v>8.8000000000000007</v>
      </c>
      <c r="AD125" s="342">
        <v>14.4</v>
      </c>
      <c r="AE125" s="342">
        <v>7.2</v>
      </c>
      <c r="AF125" s="342">
        <v>6.7</v>
      </c>
    </row>
    <row r="126" spans="2:36" s="340" customFormat="1" x14ac:dyDescent="0.2">
      <c r="B126" s="341">
        <v>0.70833333333333337</v>
      </c>
      <c r="C126" s="342">
        <v>2.4</v>
      </c>
      <c r="D126" s="342">
        <v>5.3</v>
      </c>
      <c r="E126" s="342">
        <v>4.7</v>
      </c>
      <c r="F126" s="342">
        <v>5.9</v>
      </c>
      <c r="G126" s="342">
        <v>7.6</v>
      </c>
      <c r="H126" s="342">
        <v>12.5</v>
      </c>
      <c r="I126" s="342">
        <v>35.799999999999997</v>
      </c>
      <c r="J126" s="342">
        <v>8.4</v>
      </c>
      <c r="K126" s="342">
        <v>8.3000000000000007</v>
      </c>
      <c r="L126" s="342">
        <v>13.6</v>
      </c>
      <c r="M126" s="342">
        <v>13.6</v>
      </c>
      <c r="N126" s="342">
        <v>12.1</v>
      </c>
      <c r="O126" s="342">
        <v>21.5</v>
      </c>
      <c r="P126" s="342">
        <v>15</v>
      </c>
      <c r="Q126" s="342">
        <v>15.6</v>
      </c>
      <c r="R126" s="342">
        <v>6.4</v>
      </c>
      <c r="S126" s="342">
        <v>12.9</v>
      </c>
      <c r="T126" s="342" t="s">
        <v>380</v>
      </c>
      <c r="U126" s="342" t="s">
        <v>380</v>
      </c>
      <c r="V126" s="342" t="s">
        <v>380</v>
      </c>
      <c r="W126" s="342" t="s">
        <v>380</v>
      </c>
      <c r="X126" s="342">
        <v>13.2</v>
      </c>
      <c r="Y126" s="342">
        <v>10.8</v>
      </c>
      <c r="Z126" s="342">
        <v>10.4</v>
      </c>
      <c r="AA126" s="342">
        <v>8.3000000000000007</v>
      </c>
      <c r="AB126" s="342">
        <v>8.9</v>
      </c>
      <c r="AC126" s="342">
        <v>9.8000000000000007</v>
      </c>
      <c r="AD126" s="342">
        <v>17.7</v>
      </c>
      <c r="AE126" s="342">
        <v>7</v>
      </c>
      <c r="AF126" s="342">
        <v>6.9</v>
      </c>
    </row>
    <row r="127" spans="2:36" s="340" customFormat="1" x14ac:dyDescent="0.2">
      <c r="B127" s="341">
        <v>0.75</v>
      </c>
      <c r="C127" s="342">
        <v>3.6</v>
      </c>
      <c r="D127" s="342">
        <v>5</v>
      </c>
      <c r="E127" s="342">
        <v>5.5</v>
      </c>
      <c r="F127" s="342">
        <v>6.2</v>
      </c>
      <c r="G127" s="342">
        <v>11.1</v>
      </c>
      <c r="H127" s="342">
        <v>13.9</v>
      </c>
      <c r="I127" s="342">
        <v>62.6</v>
      </c>
      <c r="J127" s="342">
        <v>7.3</v>
      </c>
      <c r="K127" s="342">
        <v>8.1</v>
      </c>
      <c r="L127" s="342">
        <v>11</v>
      </c>
      <c r="M127" s="342">
        <v>15.1</v>
      </c>
      <c r="N127" s="342">
        <v>22.7</v>
      </c>
      <c r="O127" s="342">
        <v>27.8</v>
      </c>
      <c r="P127" s="342">
        <v>6.2</v>
      </c>
      <c r="Q127" s="342">
        <v>11.2</v>
      </c>
      <c r="R127" s="342">
        <v>6.6</v>
      </c>
      <c r="S127" s="342">
        <v>12.9</v>
      </c>
      <c r="T127" s="342" t="s">
        <v>380</v>
      </c>
      <c r="U127" s="342" t="s">
        <v>380</v>
      </c>
      <c r="V127" s="342" t="s">
        <v>380</v>
      </c>
      <c r="W127" s="342" t="s">
        <v>380</v>
      </c>
      <c r="X127" s="342">
        <v>10.8</v>
      </c>
      <c r="Y127" s="342">
        <v>9.4</v>
      </c>
      <c r="Z127" s="342">
        <v>9.6</v>
      </c>
      <c r="AA127" s="342">
        <v>8.6</v>
      </c>
      <c r="AB127" s="342">
        <v>9.1999999999999993</v>
      </c>
      <c r="AC127" s="342">
        <v>10.7</v>
      </c>
      <c r="AD127" s="342">
        <v>10.7</v>
      </c>
      <c r="AE127" s="342">
        <v>13.5</v>
      </c>
      <c r="AF127" s="342">
        <v>11.8</v>
      </c>
      <c r="AJ127"/>
    </row>
    <row r="128" spans="2:36" s="340" customFormat="1" x14ac:dyDescent="0.2">
      <c r="B128" s="341">
        <v>0.79166666666666663</v>
      </c>
      <c r="C128" s="342">
        <v>2.1</v>
      </c>
      <c r="D128" s="342">
        <v>8.1</v>
      </c>
      <c r="E128" s="342">
        <v>5.3</v>
      </c>
      <c r="F128" s="342">
        <v>6.1</v>
      </c>
      <c r="G128" s="342">
        <v>8.9</v>
      </c>
      <c r="H128" s="342">
        <v>8.6999999999999993</v>
      </c>
      <c r="I128" s="342">
        <v>101.8</v>
      </c>
      <c r="J128" s="342">
        <v>6.7</v>
      </c>
      <c r="K128" s="342">
        <v>11.4</v>
      </c>
      <c r="L128" s="342">
        <v>22.1</v>
      </c>
      <c r="M128" s="342">
        <v>13.4</v>
      </c>
      <c r="N128" s="342">
        <v>26.7</v>
      </c>
      <c r="O128" s="342">
        <v>51.1</v>
      </c>
      <c r="P128" s="342">
        <v>7.4</v>
      </c>
      <c r="Q128" s="342">
        <v>12.4</v>
      </c>
      <c r="R128" s="342">
        <v>9.1999999999999993</v>
      </c>
      <c r="S128" s="342">
        <v>11</v>
      </c>
      <c r="T128" s="342" t="s">
        <v>380</v>
      </c>
      <c r="U128" s="342" t="s">
        <v>380</v>
      </c>
      <c r="V128" s="342" t="s">
        <v>380</v>
      </c>
      <c r="W128" s="342" t="s">
        <v>380</v>
      </c>
      <c r="X128" s="342">
        <v>10.199999999999999</v>
      </c>
      <c r="Y128" s="342">
        <v>8.3000000000000007</v>
      </c>
      <c r="Z128" s="342">
        <v>8.3000000000000007</v>
      </c>
      <c r="AA128" s="342">
        <v>7.3</v>
      </c>
      <c r="AB128" s="342">
        <v>8</v>
      </c>
      <c r="AC128" s="342">
        <v>10.1</v>
      </c>
      <c r="AD128" s="342">
        <v>7.3</v>
      </c>
      <c r="AE128" s="342">
        <v>8</v>
      </c>
      <c r="AF128" s="342">
        <v>12.6</v>
      </c>
      <c r="AJ128"/>
    </row>
    <row r="129" spans="2:36" s="340" customFormat="1" x14ac:dyDescent="0.2">
      <c r="B129" s="341">
        <v>0.83333333333333337</v>
      </c>
      <c r="C129" s="342">
        <v>1.8</v>
      </c>
      <c r="D129" s="342">
        <v>6.6</v>
      </c>
      <c r="E129" s="342">
        <v>4.5999999999999996</v>
      </c>
      <c r="F129" s="342">
        <v>5.4</v>
      </c>
      <c r="G129" s="342">
        <v>8.8000000000000007</v>
      </c>
      <c r="H129" s="342">
        <v>9.3000000000000007</v>
      </c>
      <c r="I129" s="342">
        <v>142.69999999999999</v>
      </c>
      <c r="J129" s="342">
        <v>6.5</v>
      </c>
      <c r="K129" s="342">
        <v>6</v>
      </c>
      <c r="L129" s="342">
        <v>22.5</v>
      </c>
      <c r="M129" s="342" t="s">
        <v>379</v>
      </c>
      <c r="N129" s="342">
        <v>28.6</v>
      </c>
      <c r="O129" s="342">
        <v>39.700000000000003</v>
      </c>
      <c r="P129" s="342">
        <v>8.1999999999999993</v>
      </c>
      <c r="Q129" s="342">
        <v>13.1</v>
      </c>
      <c r="R129" s="342">
        <v>7</v>
      </c>
      <c r="S129" s="342">
        <v>13.4</v>
      </c>
      <c r="T129" s="342" t="s">
        <v>380</v>
      </c>
      <c r="U129" s="342" t="s">
        <v>380</v>
      </c>
      <c r="V129" s="342" t="s">
        <v>380</v>
      </c>
      <c r="W129" s="342" t="s">
        <v>380</v>
      </c>
      <c r="X129" s="342">
        <v>12.4</v>
      </c>
      <c r="Y129" s="342">
        <v>8.4</v>
      </c>
      <c r="Z129" s="342">
        <v>7</v>
      </c>
      <c r="AA129" s="342">
        <v>8.5</v>
      </c>
      <c r="AB129" s="342">
        <v>8</v>
      </c>
      <c r="AC129" s="342">
        <v>7.5</v>
      </c>
      <c r="AD129" s="342">
        <v>7.8</v>
      </c>
      <c r="AE129" s="342">
        <v>8.1999999999999993</v>
      </c>
      <c r="AF129" s="342">
        <v>13.4</v>
      </c>
      <c r="AJ129"/>
    </row>
    <row r="130" spans="2:36" s="340" customFormat="1" x14ac:dyDescent="0.2">
      <c r="B130" s="341">
        <v>0.875</v>
      </c>
      <c r="C130" s="342">
        <v>1.9</v>
      </c>
      <c r="D130" s="342">
        <v>5.3</v>
      </c>
      <c r="E130" s="342">
        <v>5</v>
      </c>
      <c r="F130" s="342">
        <v>4.9000000000000004</v>
      </c>
      <c r="G130" s="342">
        <v>7.8</v>
      </c>
      <c r="H130" s="342">
        <v>7.2</v>
      </c>
      <c r="I130" s="342">
        <v>135.5</v>
      </c>
      <c r="J130" s="342">
        <v>5.3</v>
      </c>
      <c r="K130" s="342">
        <v>5.9</v>
      </c>
      <c r="L130" s="342">
        <v>27.4</v>
      </c>
      <c r="M130" s="342" t="s">
        <v>380</v>
      </c>
      <c r="N130" s="342">
        <v>28.2</v>
      </c>
      <c r="O130" s="342">
        <v>39.200000000000003</v>
      </c>
      <c r="P130" s="342">
        <v>22.7</v>
      </c>
      <c r="Q130" s="342">
        <v>19.8</v>
      </c>
      <c r="R130" s="342">
        <v>4.7</v>
      </c>
      <c r="S130" s="342">
        <v>51.4</v>
      </c>
      <c r="T130" s="342" t="s">
        <v>380</v>
      </c>
      <c r="U130" s="342" t="s">
        <v>380</v>
      </c>
      <c r="V130" s="342" t="s">
        <v>380</v>
      </c>
      <c r="W130" s="342" t="s">
        <v>380</v>
      </c>
      <c r="X130" s="342">
        <v>12.8</v>
      </c>
      <c r="Y130" s="342">
        <v>13.8</v>
      </c>
      <c r="Z130" s="342">
        <v>12</v>
      </c>
      <c r="AA130" s="342">
        <v>10.9</v>
      </c>
      <c r="AB130" s="342">
        <v>11.1</v>
      </c>
      <c r="AC130" s="342">
        <v>8.3000000000000007</v>
      </c>
      <c r="AD130" s="342">
        <v>6.7</v>
      </c>
      <c r="AE130" s="342">
        <v>7.8</v>
      </c>
      <c r="AF130" s="342">
        <v>10</v>
      </c>
      <c r="AJ130"/>
    </row>
    <row r="131" spans="2:36" s="340" customFormat="1" x14ac:dyDescent="0.2">
      <c r="B131" s="341">
        <v>0.91666666666666663</v>
      </c>
      <c r="C131" s="342">
        <v>2.4</v>
      </c>
      <c r="D131" s="342">
        <v>4</v>
      </c>
      <c r="E131" s="342">
        <v>4</v>
      </c>
      <c r="F131" s="342">
        <v>4.7</v>
      </c>
      <c r="G131" s="342">
        <v>7.8</v>
      </c>
      <c r="H131" s="342">
        <v>7.8</v>
      </c>
      <c r="I131" s="342">
        <v>62.1</v>
      </c>
      <c r="J131" s="342">
        <v>6.8</v>
      </c>
      <c r="K131" s="342">
        <v>6.6</v>
      </c>
      <c r="L131" s="342">
        <v>29.1</v>
      </c>
      <c r="M131" s="342" t="s">
        <v>379</v>
      </c>
      <c r="N131" s="342">
        <v>30.6</v>
      </c>
      <c r="O131" s="342">
        <v>71</v>
      </c>
      <c r="P131" s="342">
        <v>21.8</v>
      </c>
      <c r="Q131" s="342">
        <v>20</v>
      </c>
      <c r="R131" s="342">
        <v>3.4</v>
      </c>
      <c r="S131" s="342" t="s">
        <v>379</v>
      </c>
      <c r="T131" s="342" t="s">
        <v>380</v>
      </c>
      <c r="U131" s="342" t="s">
        <v>380</v>
      </c>
      <c r="V131" s="342" t="s">
        <v>380</v>
      </c>
      <c r="W131" s="342" t="s">
        <v>380</v>
      </c>
      <c r="X131" s="342">
        <v>11.7</v>
      </c>
      <c r="Y131" s="342">
        <v>19.399999999999999</v>
      </c>
      <c r="Z131" s="342">
        <v>15.8</v>
      </c>
      <c r="AA131" s="342">
        <v>31</v>
      </c>
      <c r="AB131" s="342">
        <v>7.9</v>
      </c>
      <c r="AC131" s="342">
        <v>12.9</v>
      </c>
      <c r="AD131" s="342">
        <v>8.1</v>
      </c>
      <c r="AE131" s="342">
        <v>6.9</v>
      </c>
      <c r="AF131" s="342">
        <v>8.3000000000000007</v>
      </c>
    </row>
    <row r="132" spans="2:36" s="340" customFormat="1" x14ac:dyDescent="0.2">
      <c r="B132" s="341">
        <v>0.95833333333333337</v>
      </c>
      <c r="C132" s="342">
        <v>2</v>
      </c>
      <c r="D132" s="342">
        <v>3.8</v>
      </c>
      <c r="E132" s="342">
        <v>4.7</v>
      </c>
      <c r="F132" s="342">
        <v>5</v>
      </c>
      <c r="G132" s="342">
        <v>8.3000000000000007</v>
      </c>
      <c r="H132" s="342">
        <v>8.6</v>
      </c>
      <c r="I132" s="342">
        <v>81.599999999999994</v>
      </c>
      <c r="J132" s="342">
        <v>5.4</v>
      </c>
      <c r="K132" s="342">
        <v>6.7</v>
      </c>
      <c r="L132" s="342">
        <v>29.2</v>
      </c>
      <c r="M132" s="342">
        <v>39.4</v>
      </c>
      <c r="N132" s="342">
        <v>34.4</v>
      </c>
      <c r="O132" s="342">
        <v>62.1</v>
      </c>
      <c r="P132" s="342">
        <v>5.9</v>
      </c>
      <c r="Q132" s="342">
        <v>34.299999999999997</v>
      </c>
      <c r="R132" s="342">
        <v>3.1</v>
      </c>
      <c r="S132" s="342" t="s">
        <v>380</v>
      </c>
      <c r="T132" s="342" t="s">
        <v>380</v>
      </c>
      <c r="U132" s="342" t="s">
        <v>380</v>
      </c>
      <c r="V132" s="342" t="s">
        <v>380</v>
      </c>
      <c r="W132" s="342" t="s">
        <v>380</v>
      </c>
      <c r="X132" s="342">
        <v>9.6</v>
      </c>
      <c r="Y132" s="342">
        <v>15.6</v>
      </c>
      <c r="Z132" s="342">
        <v>7.3</v>
      </c>
      <c r="AA132" s="342">
        <v>59.1</v>
      </c>
      <c r="AB132" s="342">
        <v>11.8</v>
      </c>
      <c r="AC132" s="342">
        <v>102.2</v>
      </c>
      <c r="AD132" s="342">
        <v>25.3</v>
      </c>
      <c r="AE132" s="342">
        <v>8.3000000000000007</v>
      </c>
      <c r="AF132" s="342">
        <v>4.8</v>
      </c>
    </row>
    <row r="133" spans="2:36" s="343" customFormat="1" ht="33" customHeight="1" x14ac:dyDescent="0.2">
      <c r="B133" s="338" t="s">
        <v>259</v>
      </c>
      <c r="C133" s="352">
        <v>2.9</v>
      </c>
      <c r="D133" s="352">
        <v>5.4</v>
      </c>
      <c r="E133" s="352">
        <v>4.5</v>
      </c>
      <c r="F133" s="352">
        <v>8.8000000000000007</v>
      </c>
      <c r="G133" s="352">
        <v>7.7</v>
      </c>
      <c r="H133" s="352">
        <v>15.2</v>
      </c>
      <c r="I133" s="352">
        <v>41.7</v>
      </c>
      <c r="J133" s="352">
        <v>24.3</v>
      </c>
      <c r="K133" s="352">
        <v>8.9</v>
      </c>
      <c r="L133" s="352">
        <v>24.4</v>
      </c>
      <c r="M133" s="352">
        <v>21.2</v>
      </c>
      <c r="N133" s="352">
        <v>24.8</v>
      </c>
      <c r="O133" s="352">
        <v>26.6</v>
      </c>
      <c r="P133" s="352">
        <v>15.2</v>
      </c>
      <c r="Q133" s="352">
        <v>19</v>
      </c>
      <c r="R133" s="352">
        <v>10.199999999999999</v>
      </c>
      <c r="S133" s="352">
        <v>19.399999999999999</v>
      </c>
      <c r="T133" s="352" t="s">
        <v>379</v>
      </c>
      <c r="U133" s="352" t="s">
        <v>379</v>
      </c>
      <c r="V133" s="352" t="s">
        <v>379</v>
      </c>
      <c r="W133" s="352" t="s">
        <v>379</v>
      </c>
      <c r="X133" s="352">
        <v>13.3</v>
      </c>
      <c r="Y133" s="352">
        <v>11.9</v>
      </c>
      <c r="Z133" s="352">
        <v>14.5</v>
      </c>
      <c r="AA133" s="352">
        <v>14.9</v>
      </c>
      <c r="AB133" s="352">
        <v>10.7</v>
      </c>
      <c r="AC133" s="352">
        <v>16.7</v>
      </c>
      <c r="AD133" s="352">
        <v>27.2</v>
      </c>
      <c r="AE133" s="352">
        <v>12.2</v>
      </c>
      <c r="AF133" s="352">
        <v>22.1</v>
      </c>
      <c r="AG133" s="292"/>
    </row>
    <row r="134" spans="2:36" s="343" customFormat="1" ht="27" customHeight="1" x14ac:dyDescent="0.2">
      <c r="B134" s="338" t="s">
        <v>260</v>
      </c>
      <c r="C134" s="362" t="s">
        <v>261</v>
      </c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</row>
    <row r="135" spans="2:36" ht="10.5" customHeight="1" x14ac:dyDescent="0.2">
      <c r="B135" s="334" t="s">
        <v>306</v>
      </c>
    </row>
    <row r="136" spans="2:36" ht="10.5" customHeight="1" x14ac:dyDescent="0.2">
      <c r="B136" s="334" t="s">
        <v>381</v>
      </c>
    </row>
    <row r="137" spans="2:36" ht="15.75" customHeight="1" x14ac:dyDescent="0.2"/>
    <row r="138" spans="2:36" ht="15.75" customHeight="1" x14ac:dyDescent="0.2">
      <c r="B138" s="379"/>
      <c r="C138" s="379"/>
      <c r="D138" s="379"/>
      <c r="E138" s="379"/>
      <c r="F138" s="380" t="s">
        <v>336</v>
      </c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</row>
    <row r="139" spans="2:36" ht="15.75" customHeight="1" x14ac:dyDescent="0.2">
      <c r="B139" s="379"/>
      <c r="C139" s="379"/>
      <c r="D139" s="379"/>
      <c r="E139" s="379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80"/>
    </row>
    <row r="140" spans="2:36" ht="15.75" customHeight="1" x14ac:dyDescent="0.2">
      <c r="B140" s="379"/>
      <c r="C140" s="379"/>
      <c r="D140" s="379"/>
      <c r="E140" s="379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</row>
    <row r="141" spans="2:36" ht="11.25" customHeight="1" x14ac:dyDescent="0.2">
      <c r="B141" s="280"/>
      <c r="C141" s="280"/>
      <c r="D141" s="280"/>
      <c r="E141" s="280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</row>
    <row r="142" spans="2:36" ht="27.6" customHeight="1" x14ac:dyDescent="0.2">
      <c r="B142" s="359" t="s">
        <v>188</v>
      </c>
      <c r="C142" s="359"/>
      <c r="D142" s="282"/>
      <c r="E142" s="282"/>
      <c r="F142" s="283" t="s">
        <v>326</v>
      </c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350"/>
      <c r="AG142" s="350"/>
    </row>
    <row r="143" spans="2:36" ht="8.25" customHeight="1" x14ac:dyDescent="0.2">
      <c r="B143" s="284"/>
      <c r="C143" s="284"/>
      <c r="D143" s="284"/>
      <c r="E143" s="284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</row>
    <row r="144" spans="2:36" ht="15.75" customHeight="1" x14ac:dyDescent="0.2">
      <c r="B144" s="282" t="s">
        <v>236</v>
      </c>
      <c r="C144" s="282"/>
      <c r="D144" s="282"/>
      <c r="E144" s="282"/>
      <c r="F144" s="283" t="s">
        <v>321</v>
      </c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139" t="s">
        <v>189</v>
      </c>
      <c r="R144" s="282"/>
      <c r="S144" s="282"/>
      <c r="T144" s="282"/>
      <c r="U144" s="282"/>
      <c r="V144" s="287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</row>
    <row r="145" spans="2:33" ht="7.5" customHeight="1" x14ac:dyDescent="0.2">
      <c r="B145" s="284"/>
      <c r="C145" s="284"/>
      <c r="D145" s="284"/>
      <c r="E145" s="284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</row>
    <row r="146" spans="2:33" ht="15.75" customHeight="1" x14ac:dyDescent="0.2">
      <c r="B146" s="360" t="s">
        <v>217</v>
      </c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</row>
    <row r="147" spans="2:33" ht="7.5" customHeight="1" x14ac:dyDescent="0.2">
      <c r="B147" s="284"/>
      <c r="C147" s="284"/>
      <c r="D147" s="284"/>
      <c r="E147" s="284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</row>
    <row r="148" spans="2:33" ht="15.75" customHeight="1" x14ac:dyDescent="0.2">
      <c r="B148" s="282" t="s">
        <v>33</v>
      </c>
      <c r="C148" s="282"/>
      <c r="D148" s="282"/>
      <c r="E148" s="282"/>
      <c r="F148" s="286" t="s">
        <v>258</v>
      </c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2" t="s">
        <v>8</v>
      </c>
      <c r="R148" s="282"/>
      <c r="S148" s="282"/>
      <c r="T148" s="282"/>
      <c r="U148" s="282"/>
      <c r="V148" s="353" t="s">
        <v>312</v>
      </c>
      <c r="W148" s="283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</row>
    <row r="149" spans="2:33" ht="7.5" customHeight="1" x14ac:dyDescent="0.2">
      <c r="B149" s="284"/>
      <c r="C149" s="284"/>
      <c r="D149" s="284"/>
      <c r="E149" s="284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</row>
    <row r="150" spans="2:33" ht="15.75" customHeight="1" x14ac:dyDescent="0.2">
      <c r="B150" s="282" t="s">
        <v>9</v>
      </c>
      <c r="C150" s="282"/>
      <c r="D150" s="282"/>
      <c r="E150" s="282"/>
      <c r="F150" s="286" t="s">
        <v>307</v>
      </c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2" t="s">
        <v>10</v>
      </c>
      <c r="R150" s="282"/>
      <c r="S150" s="282"/>
      <c r="T150" s="282"/>
      <c r="U150" s="282"/>
      <c r="V150" s="361" t="s">
        <v>322</v>
      </c>
      <c r="W150" s="361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</row>
    <row r="151" spans="2:33" ht="11.25" customHeight="1" x14ac:dyDescent="0.2">
      <c r="B151" s="280"/>
      <c r="C151" s="280"/>
      <c r="D151" s="280"/>
      <c r="E151" s="280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</row>
    <row r="152" spans="2:33" ht="29.45" customHeight="1" x14ac:dyDescent="0.2">
      <c r="B152" s="288" t="s">
        <v>257</v>
      </c>
      <c r="C152" s="289">
        <v>1</v>
      </c>
      <c r="D152" s="289">
        <v>2</v>
      </c>
      <c r="E152" s="289">
        <v>3</v>
      </c>
      <c r="F152" s="289">
        <v>4</v>
      </c>
      <c r="G152" s="289">
        <v>5</v>
      </c>
      <c r="H152" s="289">
        <v>6</v>
      </c>
      <c r="I152" s="289">
        <v>7</v>
      </c>
      <c r="J152" s="289">
        <v>8</v>
      </c>
      <c r="K152" s="289">
        <v>9</v>
      </c>
      <c r="L152" s="289">
        <v>10</v>
      </c>
      <c r="M152" s="289">
        <v>11</v>
      </c>
      <c r="N152" s="289">
        <v>12</v>
      </c>
      <c r="O152" s="289">
        <v>13</v>
      </c>
      <c r="P152" s="289">
        <v>14</v>
      </c>
      <c r="Q152" s="289">
        <v>15</v>
      </c>
      <c r="R152" s="289">
        <v>16</v>
      </c>
      <c r="S152" s="289">
        <v>17</v>
      </c>
      <c r="T152" s="289">
        <v>18</v>
      </c>
      <c r="U152" s="289">
        <v>19</v>
      </c>
      <c r="V152" s="289">
        <v>20</v>
      </c>
      <c r="W152" s="289">
        <v>21</v>
      </c>
      <c r="X152" s="289">
        <v>22</v>
      </c>
      <c r="Y152" s="289">
        <v>23</v>
      </c>
      <c r="Z152" s="289">
        <v>24</v>
      </c>
      <c r="AA152" s="289">
        <v>25</v>
      </c>
      <c r="AB152" s="289">
        <v>26</v>
      </c>
      <c r="AC152" s="289">
        <v>27</v>
      </c>
      <c r="AD152" s="289">
        <v>28</v>
      </c>
      <c r="AE152" s="289">
        <v>29</v>
      </c>
      <c r="AF152" s="289">
        <v>30</v>
      </c>
      <c r="AG152" s="289">
        <v>31</v>
      </c>
    </row>
    <row r="153" spans="2:33" s="291" customFormat="1" x14ac:dyDescent="0.2">
      <c r="B153" s="290">
        <v>0</v>
      </c>
      <c r="C153" s="320">
        <v>6.1</v>
      </c>
      <c r="D153" s="320">
        <v>6.6</v>
      </c>
      <c r="E153" s="320">
        <v>23.9</v>
      </c>
      <c r="F153" s="320">
        <v>3.8</v>
      </c>
      <c r="G153" s="320">
        <v>27</v>
      </c>
      <c r="H153" s="320">
        <v>15.4</v>
      </c>
      <c r="I153" s="320">
        <v>4</v>
      </c>
      <c r="J153" s="320">
        <v>5.4</v>
      </c>
      <c r="K153" s="320">
        <v>10.1</v>
      </c>
      <c r="L153" s="320">
        <v>54.5</v>
      </c>
      <c r="M153" s="320">
        <v>35.299999999999997</v>
      </c>
      <c r="N153" s="320">
        <v>25.1</v>
      </c>
      <c r="O153" s="320">
        <v>20.100000000000001</v>
      </c>
      <c r="P153" s="320">
        <v>19.100000000000001</v>
      </c>
      <c r="Q153" s="320">
        <v>19.5</v>
      </c>
      <c r="R153" s="320">
        <v>9.5</v>
      </c>
      <c r="S153" s="320">
        <v>17.2</v>
      </c>
      <c r="T153" s="320">
        <v>6.7</v>
      </c>
      <c r="U153" s="320">
        <v>57.4</v>
      </c>
      <c r="V153" s="320">
        <v>27.2</v>
      </c>
      <c r="W153" s="320">
        <v>13.1</v>
      </c>
      <c r="X153" s="320">
        <v>49</v>
      </c>
      <c r="Y153" s="320">
        <v>2.8</v>
      </c>
      <c r="Z153" s="320">
        <v>2.9</v>
      </c>
      <c r="AA153" s="320">
        <v>1.9</v>
      </c>
      <c r="AB153" s="320" t="s">
        <v>380</v>
      </c>
      <c r="AC153" s="320" t="s">
        <v>380</v>
      </c>
      <c r="AD153" s="320">
        <v>4.9000000000000004</v>
      </c>
      <c r="AE153" s="320">
        <v>3.5</v>
      </c>
      <c r="AF153" s="342" t="s">
        <v>379</v>
      </c>
      <c r="AG153" s="320">
        <v>58.6</v>
      </c>
    </row>
    <row r="154" spans="2:33" s="291" customFormat="1" x14ac:dyDescent="0.2">
      <c r="B154" s="290">
        <v>4.1666666666666664E-2</v>
      </c>
      <c r="C154" s="320">
        <v>10.3</v>
      </c>
      <c r="D154" s="320">
        <v>6.3</v>
      </c>
      <c r="E154" s="320">
        <v>38.4</v>
      </c>
      <c r="F154" s="320">
        <v>4.2</v>
      </c>
      <c r="G154" s="320">
        <v>20.7</v>
      </c>
      <c r="H154" s="320">
        <v>6.5</v>
      </c>
      <c r="I154" s="320">
        <v>3.8</v>
      </c>
      <c r="J154" s="320">
        <v>5.4</v>
      </c>
      <c r="K154" s="320">
        <v>12.1</v>
      </c>
      <c r="L154" s="320">
        <v>53.3</v>
      </c>
      <c r="M154" s="320">
        <v>45.7</v>
      </c>
      <c r="N154" s="320">
        <v>43</v>
      </c>
      <c r="O154" s="320">
        <v>19.2</v>
      </c>
      <c r="P154" s="320">
        <v>11.5</v>
      </c>
      <c r="Q154" s="320">
        <v>16.8</v>
      </c>
      <c r="R154" s="320">
        <v>7.8</v>
      </c>
      <c r="S154" s="320">
        <v>10.7</v>
      </c>
      <c r="T154" s="320">
        <v>7.4</v>
      </c>
      <c r="U154" s="320">
        <v>76</v>
      </c>
      <c r="V154" s="320">
        <v>25.3</v>
      </c>
      <c r="W154" s="320">
        <v>20.399999999999999</v>
      </c>
      <c r="X154" s="320">
        <v>45.5</v>
      </c>
      <c r="Y154" s="320">
        <v>3.1</v>
      </c>
      <c r="Z154" s="320">
        <v>12.7</v>
      </c>
      <c r="AA154" s="320">
        <v>6</v>
      </c>
      <c r="AB154" s="320" t="s">
        <v>380</v>
      </c>
      <c r="AC154" s="320" t="s">
        <v>380</v>
      </c>
      <c r="AD154" s="320">
        <v>13.9</v>
      </c>
      <c r="AE154" s="320">
        <v>3.6</v>
      </c>
      <c r="AF154" s="320">
        <v>9</v>
      </c>
      <c r="AG154" s="320">
        <v>18.2</v>
      </c>
    </row>
    <row r="155" spans="2:33" s="291" customFormat="1" x14ac:dyDescent="0.2">
      <c r="B155" s="290">
        <v>8.3333333333333329E-2</v>
      </c>
      <c r="C155" s="320">
        <v>82.5</v>
      </c>
      <c r="D155" s="320">
        <v>4.7</v>
      </c>
      <c r="E155" s="320">
        <v>31.2</v>
      </c>
      <c r="F155" s="320">
        <v>6.8</v>
      </c>
      <c r="G155" s="320">
        <v>28.3</v>
      </c>
      <c r="H155" s="320">
        <v>9.1</v>
      </c>
      <c r="I155" s="320">
        <v>3.7</v>
      </c>
      <c r="J155" s="320">
        <v>7.6</v>
      </c>
      <c r="K155" s="320">
        <v>22.5</v>
      </c>
      <c r="L155" s="320">
        <v>39.5</v>
      </c>
      <c r="M155" s="320">
        <v>45.5</v>
      </c>
      <c r="N155" s="320">
        <v>13.4</v>
      </c>
      <c r="O155" s="320">
        <v>21.5</v>
      </c>
      <c r="P155" s="320">
        <v>21.7</v>
      </c>
      <c r="Q155" s="320">
        <v>23</v>
      </c>
      <c r="R155" s="320">
        <v>11.7</v>
      </c>
      <c r="S155" s="320">
        <v>22.2</v>
      </c>
      <c r="T155" s="320">
        <v>33.5</v>
      </c>
      <c r="U155" s="320">
        <v>76.5</v>
      </c>
      <c r="V155" s="320">
        <v>22.6</v>
      </c>
      <c r="W155" s="320">
        <v>32.700000000000003</v>
      </c>
      <c r="X155" s="320">
        <v>43.3</v>
      </c>
      <c r="Y155" s="320">
        <v>7.3</v>
      </c>
      <c r="Z155" s="320">
        <v>2.1</v>
      </c>
      <c r="AA155" s="320">
        <v>4.2</v>
      </c>
      <c r="AB155" s="320" t="s">
        <v>380</v>
      </c>
      <c r="AC155" s="320" t="s">
        <v>380</v>
      </c>
      <c r="AD155" s="320">
        <v>35.700000000000003</v>
      </c>
      <c r="AE155" s="320">
        <v>3.6</v>
      </c>
      <c r="AF155" s="320">
        <v>10.1</v>
      </c>
      <c r="AG155" s="320">
        <v>34.5</v>
      </c>
    </row>
    <row r="156" spans="2:33" s="291" customFormat="1" x14ac:dyDescent="0.2">
      <c r="B156" s="290">
        <v>0.125</v>
      </c>
      <c r="C156" s="320">
        <v>68.2</v>
      </c>
      <c r="D156" s="320">
        <v>6.7</v>
      </c>
      <c r="E156" s="320">
        <v>8.1999999999999993</v>
      </c>
      <c r="F156" s="320">
        <v>4.9000000000000004</v>
      </c>
      <c r="G156" s="320">
        <v>24.7</v>
      </c>
      <c r="H156" s="320">
        <v>8.1</v>
      </c>
      <c r="I156" s="320">
        <v>4.3</v>
      </c>
      <c r="J156" s="320">
        <v>23.1</v>
      </c>
      <c r="K156" s="320">
        <v>18.899999999999999</v>
      </c>
      <c r="L156" s="320">
        <v>56.7</v>
      </c>
      <c r="M156" s="320">
        <v>15.8</v>
      </c>
      <c r="N156" s="320">
        <v>12</v>
      </c>
      <c r="O156" s="320">
        <v>14.6</v>
      </c>
      <c r="P156" s="320">
        <v>16.3</v>
      </c>
      <c r="Q156" s="320">
        <v>19.5</v>
      </c>
      <c r="R156" s="320">
        <v>30.1</v>
      </c>
      <c r="S156" s="320">
        <v>42.2</v>
      </c>
      <c r="T156" s="320">
        <v>42.7</v>
      </c>
      <c r="U156" s="320">
        <v>104.3</v>
      </c>
      <c r="V156" s="320">
        <v>29.4</v>
      </c>
      <c r="W156" s="320">
        <v>32.799999999999997</v>
      </c>
      <c r="X156" s="320">
        <v>44.3</v>
      </c>
      <c r="Y156" s="320">
        <v>6.1</v>
      </c>
      <c r="Z156" s="320">
        <v>2.2999999999999998</v>
      </c>
      <c r="AA156" s="320">
        <v>2.1</v>
      </c>
      <c r="AB156" s="320" t="s">
        <v>380</v>
      </c>
      <c r="AC156" s="320" t="s">
        <v>380</v>
      </c>
      <c r="AD156" s="320">
        <v>43.5</v>
      </c>
      <c r="AE156" s="320">
        <v>4.0999999999999996</v>
      </c>
      <c r="AF156" s="320">
        <v>8.4</v>
      </c>
      <c r="AG156" s="320">
        <v>33.6</v>
      </c>
    </row>
    <row r="157" spans="2:33" s="291" customFormat="1" x14ac:dyDescent="0.2">
      <c r="B157" s="290">
        <v>0.16666666666666666</v>
      </c>
      <c r="C157" s="320">
        <v>19.8</v>
      </c>
      <c r="D157" s="320">
        <v>10.1</v>
      </c>
      <c r="E157" s="320">
        <v>7.2</v>
      </c>
      <c r="F157" s="320">
        <v>3.6</v>
      </c>
      <c r="G157" s="320">
        <v>18</v>
      </c>
      <c r="H157" s="320">
        <v>10.3</v>
      </c>
      <c r="I157" s="320">
        <v>3.9</v>
      </c>
      <c r="J157" s="320">
        <v>10.6</v>
      </c>
      <c r="K157" s="320">
        <v>25.2</v>
      </c>
      <c r="L157" s="320">
        <v>81.3</v>
      </c>
      <c r="M157" s="320">
        <v>16.399999999999999</v>
      </c>
      <c r="N157" s="320">
        <v>15.3</v>
      </c>
      <c r="O157" s="320">
        <v>21.1</v>
      </c>
      <c r="P157" s="320">
        <v>17.5</v>
      </c>
      <c r="Q157" s="320">
        <v>48.8</v>
      </c>
      <c r="R157" s="320">
        <v>30.6</v>
      </c>
      <c r="S157" s="320">
        <v>35.5</v>
      </c>
      <c r="T157" s="320">
        <v>43.5</v>
      </c>
      <c r="U157" s="320">
        <v>52.4</v>
      </c>
      <c r="V157" s="320">
        <v>44.6</v>
      </c>
      <c r="W157" s="320">
        <v>5.8</v>
      </c>
      <c r="X157" s="320">
        <v>38</v>
      </c>
      <c r="Y157" s="320">
        <v>5.8</v>
      </c>
      <c r="Z157" s="320">
        <v>2.8</v>
      </c>
      <c r="AA157" s="320">
        <v>2.9</v>
      </c>
      <c r="AB157" s="320" t="s">
        <v>380</v>
      </c>
      <c r="AC157" s="320" t="s">
        <v>380</v>
      </c>
      <c r="AD157" s="320">
        <v>26.7</v>
      </c>
      <c r="AE157" s="320">
        <v>5</v>
      </c>
      <c r="AF157" s="320">
        <v>45.9</v>
      </c>
      <c r="AG157" s="320">
        <v>8.3000000000000007</v>
      </c>
    </row>
    <row r="158" spans="2:33" s="291" customFormat="1" x14ac:dyDescent="0.2">
      <c r="B158" s="290">
        <v>0.20833333333333334</v>
      </c>
      <c r="C158" s="320">
        <v>25</v>
      </c>
      <c r="D158" s="320">
        <v>48.5</v>
      </c>
      <c r="E158" s="320">
        <v>11.2</v>
      </c>
      <c r="F158" s="320">
        <v>4</v>
      </c>
      <c r="G158" s="320">
        <v>14.4</v>
      </c>
      <c r="H158" s="320">
        <v>10.1</v>
      </c>
      <c r="I158" s="320">
        <v>30.2</v>
      </c>
      <c r="J158" s="320">
        <v>10.8</v>
      </c>
      <c r="K158" s="320">
        <v>51.2</v>
      </c>
      <c r="L158" s="320">
        <v>62.4</v>
      </c>
      <c r="M158" s="320">
        <v>21.4</v>
      </c>
      <c r="N158" s="320">
        <v>11.3</v>
      </c>
      <c r="O158" s="320">
        <v>23.9</v>
      </c>
      <c r="P158" s="320">
        <v>5.2</v>
      </c>
      <c r="Q158" s="320">
        <v>48.7</v>
      </c>
      <c r="R158" s="320">
        <v>44.8</v>
      </c>
      <c r="S158" s="320">
        <v>31.8</v>
      </c>
      <c r="T158" s="320">
        <v>55.5</v>
      </c>
      <c r="U158" s="320">
        <v>17.899999999999999</v>
      </c>
      <c r="V158" s="320">
        <v>42.4</v>
      </c>
      <c r="W158" s="320">
        <v>22.5</v>
      </c>
      <c r="X158" s="320">
        <v>29.8</v>
      </c>
      <c r="Y158" s="320">
        <v>7.9</v>
      </c>
      <c r="Z158" s="320">
        <v>4.3</v>
      </c>
      <c r="AA158" s="320">
        <v>3.1</v>
      </c>
      <c r="AB158" s="320" t="s">
        <v>380</v>
      </c>
      <c r="AC158" s="320" t="s">
        <v>380</v>
      </c>
      <c r="AD158" s="320">
        <v>27.3</v>
      </c>
      <c r="AE158" s="320">
        <v>5.5</v>
      </c>
      <c r="AF158" s="320">
        <v>113.1</v>
      </c>
      <c r="AG158" s="320">
        <v>8.9</v>
      </c>
    </row>
    <row r="159" spans="2:33" s="291" customFormat="1" x14ac:dyDescent="0.2">
      <c r="B159" s="290">
        <v>0.25</v>
      </c>
      <c r="C159" s="320">
        <v>34.4</v>
      </c>
      <c r="D159" s="320">
        <v>45.3</v>
      </c>
      <c r="E159" s="320">
        <v>19.7</v>
      </c>
      <c r="F159" s="320">
        <v>4</v>
      </c>
      <c r="G159" s="320">
        <v>20.100000000000001</v>
      </c>
      <c r="H159" s="320">
        <v>18.399999999999999</v>
      </c>
      <c r="I159" s="320">
        <v>14.4</v>
      </c>
      <c r="J159" s="320">
        <v>16.3</v>
      </c>
      <c r="K159" s="320">
        <v>44.7</v>
      </c>
      <c r="L159" s="320">
        <v>71.099999999999994</v>
      </c>
      <c r="M159" s="320">
        <v>16.399999999999999</v>
      </c>
      <c r="N159" s="320">
        <v>23.4</v>
      </c>
      <c r="O159" s="320">
        <v>21.3</v>
      </c>
      <c r="P159" s="320">
        <v>6.7</v>
      </c>
      <c r="Q159" s="320">
        <v>9.6999999999999993</v>
      </c>
      <c r="R159" s="320">
        <v>41.7</v>
      </c>
      <c r="S159" s="342" t="s">
        <v>379</v>
      </c>
      <c r="T159" s="320">
        <v>35.4</v>
      </c>
      <c r="U159" s="320">
        <v>24.1</v>
      </c>
      <c r="V159" s="320">
        <v>37.4</v>
      </c>
      <c r="W159" s="320">
        <v>31.6</v>
      </c>
      <c r="X159" s="320">
        <v>44.3</v>
      </c>
      <c r="Y159" s="320">
        <v>10.6</v>
      </c>
      <c r="Z159" s="320">
        <v>16.399999999999999</v>
      </c>
      <c r="AA159" s="320">
        <v>3.2</v>
      </c>
      <c r="AB159" s="320" t="s">
        <v>380</v>
      </c>
      <c r="AC159" s="320" t="s">
        <v>380</v>
      </c>
      <c r="AD159" s="320">
        <v>19.8</v>
      </c>
      <c r="AE159" s="320">
        <v>8.8000000000000007</v>
      </c>
      <c r="AF159" s="320">
        <v>79.2</v>
      </c>
      <c r="AG159" s="320">
        <v>25.9</v>
      </c>
    </row>
    <row r="160" spans="2:33" s="291" customFormat="1" x14ac:dyDescent="0.2">
      <c r="B160" s="290">
        <v>0.29166666666666669</v>
      </c>
      <c r="C160" s="320">
        <v>18.8</v>
      </c>
      <c r="D160" s="320">
        <v>37.6</v>
      </c>
      <c r="E160" s="320">
        <v>12.8</v>
      </c>
      <c r="F160" s="320">
        <v>5.2</v>
      </c>
      <c r="G160" s="320">
        <v>23.2</v>
      </c>
      <c r="H160" s="320">
        <v>20.5</v>
      </c>
      <c r="I160" s="320">
        <v>10.7</v>
      </c>
      <c r="J160" s="320">
        <v>23.6</v>
      </c>
      <c r="K160" s="320">
        <v>44.2</v>
      </c>
      <c r="L160" s="320">
        <v>52.4</v>
      </c>
      <c r="M160" s="320">
        <v>18.600000000000001</v>
      </c>
      <c r="N160" s="320">
        <v>21.5</v>
      </c>
      <c r="O160" s="320">
        <v>19.399999999999999</v>
      </c>
      <c r="P160" s="320">
        <v>23.2</v>
      </c>
      <c r="Q160" s="320">
        <v>24.1</v>
      </c>
      <c r="R160" s="320">
        <v>28.2</v>
      </c>
      <c r="S160" s="320" t="s">
        <v>380</v>
      </c>
      <c r="T160" s="320">
        <v>48.7</v>
      </c>
      <c r="U160" s="320">
        <v>18.2</v>
      </c>
      <c r="V160" s="320">
        <v>17.399999999999999</v>
      </c>
      <c r="W160" s="320">
        <v>33.200000000000003</v>
      </c>
      <c r="X160" s="320">
        <v>35.4</v>
      </c>
      <c r="Y160" s="320">
        <v>21.2</v>
      </c>
      <c r="Z160" s="320">
        <v>23.9</v>
      </c>
      <c r="AA160" s="320">
        <v>2</v>
      </c>
      <c r="AB160" s="320" t="s">
        <v>380</v>
      </c>
      <c r="AC160" s="320" t="s">
        <v>380</v>
      </c>
      <c r="AD160" s="320">
        <v>13.2</v>
      </c>
      <c r="AE160" s="320">
        <v>8.8000000000000007</v>
      </c>
      <c r="AF160" s="320">
        <v>33</v>
      </c>
      <c r="AG160" s="320">
        <v>18.5</v>
      </c>
    </row>
    <row r="161" spans="2:36" s="291" customFormat="1" x14ac:dyDescent="0.2">
      <c r="B161" s="290">
        <v>0.33333333333333331</v>
      </c>
      <c r="C161" s="320">
        <v>17</v>
      </c>
      <c r="D161" s="320">
        <v>24.7</v>
      </c>
      <c r="E161" s="320">
        <v>7.7</v>
      </c>
      <c r="F161" s="320">
        <v>4.4000000000000004</v>
      </c>
      <c r="G161" s="320">
        <v>28.8</v>
      </c>
      <c r="H161" s="320">
        <v>12.7</v>
      </c>
      <c r="I161" s="320">
        <v>17.5</v>
      </c>
      <c r="J161" s="320">
        <v>14.8</v>
      </c>
      <c r="K161" s="320">
        <v>32.1</v>
      </c>
      <c r="L161" s="320">
        <v>33.4</v>
      </c>
      <c r="M161" s="320">
        <v>19.7</v>
      </c>
      <c r="N161" s="320">
        <v>19.899999999999999</v>
      </c>
      <c r="O161" s="320">
        <v>14</v>
      </c>
      <c r="P161" s="320">
        <v>14.9</v>
      </c>
      <c r="Q161" s="320">
        <v>24</v>
      </c>
      <c r="R161" s="320">
        <v>12.1</v>
      </c>
      <c r="S161" s="320" t="s">
        <v>380</v>
      </c>
      <c r="T161" s="320">
        <v>31.1</v>
      </c>
      <c r="U161" s="320">
        <v>16.899999999999999</v>
      </c>
      <c r="V161" s="320">
        <v>12.6</v>
      </c>
      <c r="W161" s="320">
        <v>15.5</v>
      </c>
      <c r="X161" s="320">
        <v>20.3</v>
      </c>
      <c r="Y161" s="320">
        <v>11.9</v>
      </c>
      <c r="Z161" s="320">
        <v>13.7</v>
      </c>
      <c r="AA161" s="320">
        <v>1.7</v>
      </c>
      <c r="AB161" s="320" t="s">
        <v>380</v>
      </c>
      <c r="AC161" s="320" t="s">
        <v>380</v>
      </c>
      <c r="AD161" s="320">
        <v>8.3000000000000007</v>
      </c>
      <c r="AE161" s="320">
        <v>7.6</v>
      </c>
      <c r="AF161" s="320">
        <v>28.9</v>
      </c>
      <c r="AG161" s="320">
        <v>19.7</v>
      </c>
    </row>
    <row r="162" spans="2:36" s="291" customFormat="1" x14ac:dyDescent="0.2">
      <c r="B162" s="290">
        <v>0.375</v>
      </c>
      <c r="C162" s="320">
        <v>13.4</v>
      </c>
      <c r="D162" s="320">
        <v>22.8</v>
      </c>
      <c r="E162" s="320">
        <v>5.9</v>
      </c>
      <c r="F162" s="320">
        <v>4.8</v>
      </c>
      <c r="G162" s="320">
        <v>19</v>
      </c>
      <c r="H162" s="320">
        <v>10.7</v>
      </c>
      <c r="I162" s="320">
        <v>8.1999999999999993</v>
      </c>
      <c r="J162" s="320">
        <v>10.5</v>
      </c>
      <c r="K162" s="320">
        <v>19.899999999999999</v>
      </c>
      <c r="L162" s="320">
        <v>17.7</v>
      </c>
      <c r="M162" s="320">
        <v>14.7</v>
      </c>
      <c r="N162" s="320">
        <v>15.2</v>
      </c>
      <c r="O162" s="320">
        <v>12.7</v>
      </c>
      <c r="P162" s="320">
        <v>18.3</v>
      </c>
      <c r="Q162" s="320">
        <v>18.399999999999999</v>
      </c>
      <c r="R162" s="320">
        <v>11.9</v>
      </c>
      <c r="S162" s="320" t="s">
        <v>380</v>
      </c>
      <c r="T162" s="320">
        <v>16.3</v>
      </c>
      <c r="U162" s="320">
        <v>14.5</v>
      </c>
      <c r="V162" s="320">
        <v>13.1</v>
      </c>
      <c r="W162" s="320">
        <v>11</v>
      </c>
      <c r="X162" s="320">
        <v>14.6</v>
      </c>
      <c r="Y162" s="320">
        <v>9</v>
      </c>
      <c r="Z162" s="320">
        <v>9.9</v>
      </c>
      <c r="AA162" s="320">
        <v>1.7</v>
      </c>
      <c r="AB162" s="320" t="s">
        <v>380</v>
      </c>
      <c r="AC162" s="320" t="s">
        <v>380</v>
      </c>
      <c r="AD162" s="320">
        <v>6.8</v>
      </c>
      <c r="AE162" s="320">
        <v>7</v>
      </c>
      <c r="AF162" s="320">
        <v>15</v>
      </c>
      <c r="AG162" s="320">
        <v>13.8</v>
      </c>
    </row>
    <row r="163" spans="2:36" s="291" customFormat="1" x14ac:dyDescent="0.2">
      <c r="B163" s="290">
        <v>0.41666666666666669</v>
      </c>
      <c r="C163" s="320">
        <v>9</v>
      </c>
      <c r="D163" s="320">
        <v>9.1</v>
      </c>
      <c r="E163" s="320">
        <v>6.9</v>
      </c>
      <c r="F163" s="320">
        <v>5.5</v>
      </c>
      <c r="G163" s="320">
        <v>15.6</v>
      </c>
      <c r="H163" s="320">
        <v>6.8</v>
      </c>
      <c r="I163" s="320">
        <v>8.6</v>
      </c>
      <c r="J163" s="320">
        <v>9.8000000000000007</v>
      </c>
      <c r="K163" s="320">
        <v>18.100000000000001</v>
      </c>
      <c r="L163" s="320">
        <v>16.3</v>
      </c>
      <c r="M163" s="320">
        <v>10.6</v>
      </c>
      <c r="N163" s="320">
        <v>13.5</v>
      </c>
      <c r="O163" s="320">
        <v>10.4</v>
      </c>
      <c r="P163" s="320">
        <v>17.100000000000001</v>
      </c>
      <c r="Q163" s="320">
        <v>15.4</v>
      </c>
      <c r="R163" s="320">
        <v>12.4</v>
      </c>
      <c r="S163" s="342" t="s">
        <v>379</v>
      </c>
      <c r="T163" s="320">
        <v>12.7</v>
      </c>
      <c r="U163" s="320">
        <v>12.8</v>
      </c>
      <c r="V163" s="320">
        <v>11.5</v>
      </c>
      <c r="W163" s="320">
        <v>15.2</v>
      </c>
      <c r="X163" s="342" t="s">
        <v>379</v>
      </c>
      <c r="Y163" s="320">
        <v>8.1</v>
      </c>
      <c r="Z163" s="320">
        <v>6.4</v>
      </c>
      <c r="AA163" s="320">
        <v>2.4</v>
      </c>
      <c r="AB163" s="320" t="s">
        <v>380</v>
      </c>
      <c r="AC163" s="320" t="s">
        <v>380</v>
      </c>
      <c r="AD163" s="320">
        <v>13.8</v>
      </c>
      <c r="AE163" s="320">
        <v>7.5</v>
      </c>
      <c r="AF163" s="320">
        <v>11.5</v>
      </c>
      <c r="AG163" s="320">
        <v>11.2</v>
      </c>
    </row>
    <row r="164" spans="2:36" s="291" customFormat="1" x14ac:dyDescent="0.2">
      <c r="B164" s="290">
        <v>0.45833333333333331</v>
      </c>
      <c r="C164" s="320">
        <v>8.3000000000000007</v>
      </c>
      <c r="D164" s="320">
        <v>8.5</v>
      </c>
      <c r="E164" s="320">
        <v>5.0999999999999996</v>
      </c>
      <c r="F164" s="320">
        <v>5.8</v>
      </c>
      <c r="G164" s="320">
        <v>11.3</v>
      </c>
      <c r="H164" s="320">
        <v>5.2</v>
      </c>
      <c r="I164" s="320">
        <v>8.4</v>
      </c>
      <c r="J164" s="320">
        <v>10.9</v>
      </c>
      <c r="K164" s="320">
        <v>12.9</v>
      </c>
      <c r="L164" s="320">
        <v>12.7</v>
      </c>
      <c r="M164" s="320">
        <v>9.1</v>
      </c>
      <c r="N164" s="320">
        <v>13.1</v>
      </c>
      <c r="O164" s="320">
        <v>10.3</v>
      </c>
      <c r="P164" s="320">
        <v>13.9</v>
      </c>
      <c r="Q164" s="320">
        <v>10.1</v>
      </c>
      <c r="R164" s="320">
        <v>10.6</v>
      </c>
      <c r="S164" s="320">
        <v>15.8</v>
      </c>
      <c r="T164" s="320">
        <v>13.3</v>
      </c>
      <c r="U164" s="320">
        <v>11.6</v>
      </c>
      <c r="V164" s="320">
        <v>8.9</v>
      </c>
      <c r="W164" s="320">
        <v>8</v>
      </c>
      <c r="X164" s="320">
        <v>8.4</v>
      </c>
      <c r="Y164" s="320">
        <v>11.5</v>
      </c>
      <c r="Z164" s="320">
        <v>7.1</v>
      </c>
      <c r="AA164" s="320" t="s">
        <v>379</v>
      </c>
      <c r="AB164" s="320" t="s">
        <v>380</v>
      </c>
      <c r="AC164" s="320" t="s">
        <v>380</v>
      </c>
      <c r="AD164" s="320">
        <v>7.4</v>
      </c>
      <c r="AE164" s="320">
        <v>7.6</v>
      </c>
      <c r="AF164" s="320">
        <v>9</v>
      </c>
      <c r="AG164" s="320">
        <v>9.8000000000000007</v>
      </c>
    </row>
    <row r="165" spans="2:36" s="291" customFormat="1" x14ac:dyDescent="0.2">
      <c r="B165" s="290">
        <v>0.5</v>
      </c>
      <c r="C165" s="320">
        <v>10.1</v>
      </c>
      <c r="D165" s="320">
        <v>7.3</v>
      </c>
      <c r="E165" s="320">
        <v>6.5</v>
      </c>
      <c r="F165" s="320">
        <v>4.4000000000000004</v>
      </c>
      <c r="G165" s="320">
        <v>10.9</v>
      </c>
      <c r="H165" s="320">
        <v>5.3</v>
      </c>
      <c r="I165" s="320">
        <v>5.7</v>
      </c>
      <c r="J165" s="320">
        <v>10.199999999999999</v>
      </c>
      <c r="K165" s="320">
        <v>12.2</v>
      </c>
      <c r="L165" s="320">
        <v>11.2</v>
      </c>
      <c r="M165" s="320">
        <v>9.4</v>
      </c>
      <c r="N165" s="320">
        <v>11.1</v>
      </c>
      <c r="O165" s="320">
        <v>14.3</v>
      </c>
      <c r="P165" s="320">
        <v>11.2</v>
      </c>
      <c r="Q165" s="320">
        <v>10.8</v>
      </c>
      <c r="R165" s="320">
        <v>8.9</v>
      </c>
      <c r="S165" s="320">
        <v>15.6</v>
      </c>
      <c r="T165" s="320">
        <v>16.3</v>
      </c>
      <c r="U165" s="320">
        <v>7.2</v>
      </c>
      <c r="V165" s="320">
        <v>8.6999999999999993</v>
      </c>
      <c r="W165" s="320">
        <v>8.1</v>
      </c>
      <c r="X165" s="320">
        <v>7.9</v>
      </c>
      <c r="Y165" s="320">
        <v>10.199999999999999</v>
      </c>
      <c r="Z165" s="320">
        <v>7.9</v>
      </c>
      <c r="AA165" s="320" t="s">
        <v>380</v>
      </c>
      <c r="AB165" s="320" t="s">
        <v>380</v>
      </c>
      <c r="AC165" s="320" t="s">
        <v>379</v>
      </c>
      <c r="AD165" s="320">
        <v>5.9</v>
      </c>
      <c r="AE165" s="320">
        <v>7.5</v>
      </c>
      <c r="AF165" s="320">
        <v>9.4</v>
      </c>
      <c r="AG165" s="320">
        <v>17</v>
      </c>
    </row>
    <row r="166" spans="2:36" s="291" customFormat="1" x14ac:dyDescent="0.2">
      <c r="B166" s="290">
        <v>0.54166666666666663</v>
      </c>
      <c r="C166" s="320">
        <v>8.1</v>
      </c>
      <c r="D166" s="320">
        <v>9.5</v>
      </c>
      <c r="E166" s="320">
        <v>11.6</v>
      </c>
      <c r="F166" s="320">
        <v>6.4</v>
      </c>
      <c r="G166" s="320">
        <v>8.1999999999999993</v>
      </c>
      <c r="H166" s="320">
        <v>7.7</v>
      </c>
      <c r="I166" s="320">
        <v>5.4</v>
      </c>
      <c r="J166" s="320">
        <v>10.8</v>
      </c>
      <c r="K166" s="320">
        <v>12.7</v>
      </c>
      <c r="L166" s="320">
        <v>10.4</v>
      </c>
      <c r="M166" s="320">
        <v>10.199999999999999</v>
      </c>
      <c r="N166" s="320">
        <v>11.1</v>
      </c>
      <c r="O166" s="320">
        <v>18.7</v>
      </c>
      <c r="P166" s="320">
        <v>13.7</v>
      </c>
      <c r="Q166" s="320">
        <v>10.6</v>
      </c>
      <c r="R166" s="320">
        <v>10.1</v>
      </c>
      <c r="S166" s="320">
        <v>15.7</v>
      </c>
      <c r="T166" s="320">
        <v>12.1</v>
      </c>
      <c r="U166" s="320">
        <v>9.3000000000000007</v>
      </c>
      <c r="V166" s="320">
        <v>7.4</v>
      </c>
      <c r="W166" s="320">
        <v>7.6</v>
      </c>
      <c r="X166" s="320">
        <v>7.3</v>
      </c>
      <c r="Y166" s="320">
        <v>8.4</v>
      </c>
      <c r="Z166" s="320">
        <v>6.2</v>
      </c>
      <c r="AA166" s="320" t="s">
        <v>380</v>
      </c>
      <c r="AB166" s="320" t="s">
        <v>380</v>
      </c>
      <c r="AC166" s="320">
        <v>5.7</v>
      </c>
      <c r="AD166" s="320">
        <v>5.5</v>
      </c>
      <c r="AE166" s="342" t="s">
        <v>379</v>
      </c>
      <c r="AF166" s="320">
        <v>8.6</v>
      </c>
      <c r="AG166" s="320">
        <v>12.8</v>
      </c>
    </row>
    <row r="167" spans="2:36" s="291" customFormat="1" x14ac:dyDescent="0.2">
      <c r="B167" s="290">
        <v>0.58333333333333337</v>
      </c>
      <c r="C167" s="320">
        <v>6.9</v>
      </c>
      <c r="D167" s="320">
        <v>7</v>
      </c>
      <c r="E167" s="320">
        <v>10.6</v>
      </c>
      <c r="F167" s="320">
        <v>6.2</v>
      </c>
      <c r="G167" s="320">
        <v>7.5</v>
      </c>
      <c r="H167" s="320">
        <v>4.3</v>
      </c>
      <c r="I167" s="320">
        <v>5.9</v>
      </c>
      <c r="J167" s="320">
        <v>10.3</v>
      </c>
      <c r="K167" s="320">
        <v>11.6</v>
      </c>
      <c r="L167" s="320">
        <v>10.9</v>
      </c>
      <c r="M167" s="320">
        <v>7.1</v>
      </c>
      <c r="N167" s="320">
        <v>11.3</v>
      </c>
      <c r="O167" s="320">
        <v>21.3</v>
      </c>
      <c r="P167" s="320">
        <v>24.6</v>
      </c>
      <c r="Q167" s="320">
        <v>10.6</v>
      </c>
      <c r="R167" s="320">
        <v>11</v>
      </c>
      <c r="S167" s="320">
        <v>11.9</v>
      </c>
      <c r="T167" s="320">
        <v>9.6</v>
      </c>
      <c r="U167" s="342" t="s">
        <v>379</v>
      </c>
      <c r="V167" s="320">
        <v>9.1999999999999993</v>
      </c>
      <c r="W167" s="320">
        <v>9</v>
      </c>
      <c r="X167" s="320">
        <v>7.4</v>
      </c>
      <c r="Y167" s="320">
        <v>6.1</v>
      </c>
      <c r="Z167" s="320">
        <v>7.6</v>
      </c>
      <c r="AA167" s="320" t="s">
        <v>380</v>
      </c>
      <c r="AB167" s="320" t="s">
        <v>380</v>
      </c>
      <c r="AC167" s="320">
        <v>6.3</v>
      </c>
      <c r="AD167" s="320">
        <v>6.5</v>
      </c>
      <c r="AE167" s="320">
        <v>5.3</v>
      </c>
      <c r="AF167" s="342" t="s">
        <v>379</v>
      </c>
      <c r="AG167" s="320">
        <v>14.1</v>
      </c>
    </row>
    <row r="168" spans="2:36" s="291" customFormat="1" x14ac:dyDescent="0.2">
      <c r="B168" s="290">
        <v>0.625</v>
      </c>
      <c r="C168" s="320">
        <v>6.7</v>
      </c>
      <c r="D168" s="320">
        <v>6.5</v>
      </c>
      <c r="E168" s="320">
        <v>8.1</v>
      </c>
      <c r="F168" s="320">
        <v>4.9000000000000004</v>
      </c>
      <c r="G168" s="320">
        <v>8.6</v>
      </c>
      <c r="H168" s="320">
        <v>4.9000000000000004</v>
      </c>
      <c r="I168" s="320">
        <v>5.8</v>
      </c>
      <c r="J168" s="320">
        <v>12</v>
      </c>
      <c r="K168" s="320">
        <v>13.4</v>
      </c>
      <c r="L168" s="320">
        <v>10.8</v>
      </c>
      <c r="M168" s="320">
        <v>10</v>
      </c>
      <c r="N168" s="320">
        <v>12.4</v>
      </c>
      <c r="O168" s="320">
        <v>22.5</v>
      </c>
      <c r="P168" s="320">
        <v>21.9</v>
      </c>
      <c r="Q168" s="320">
        <v>12.3</v>
      </c>
      <c r="R168" s="320">
        <v>8.1</v>
      </c>
      <c r="S168" s="320">
        <v>16.399999999999999</v>
      </c>
      <c r="T168" s="320">
        <v>12.5</v>
      </c>
      <c r="U168" s="320">
        <v>8</v>
      </c>
      <c r="V168" s="320">
        <v>11.8</v>
      </c>
      <c r="W168" s="320">
        <v>11.2</v>
      </c>
      <c r="X168" s="320">
        <v>7.3</v>
      </c>
      <c r="Y168" s="320">
        <v>5.4</v>
      </c>
      <c r="Z168" s="320">
        <v>7.3</v>
      </c>
      <c r="AA168" s="320" t="s">
        <v>380</v>
      </c>
      <c r="AB168" s="320" t="s">
        <v>380</v>
      </c>
      <c r="AC168" s="320">
        <v>7</v>
      </c>
      <c r="AD168" s="320">
        <v>6.3</v>
      </c>
      <c r="AE168" s="320">
        <v>5.6</v>
      </c>
      <c r="AF168" s="342" t="s">
        <v>380</v>
      </c>
      <c r="AG168" s="320">
        <v>5.9</v>
      </c>
    </row>
    <row r="169" spans="2:36" s="291" customFormat="1" x14ac:dyDescent="0.2">
      <c r="B169" s="290">
        <v>0.66666666666666663</v>
      </c>
      <c r="C169" s="320">
        <v>8.1</v>
      </c>
      <c r="D169" s="320">
        <v>6.8</v>
      </c>
      <c r="E169" s="320">
        <v>6.9</v>
      </c>
      <c r="F169" s="320">
        <v>4.2</v>
      </c>
      <c r="G169" s="320">
        <v>8.6999999999999993</v>
      </c>
      <c r="H169" s="320">
        <v>4.2</v>
      </c>
      <c r="I169" s="320">
        <v>6.2</v>
      </c>
      <c r="J169" s="320">
        <v>13.8</v>
      </c>
      <c r="K169" s="320">
        <v>18.399999999999999</v>
      </c>
      <c r="L169" s="320">
        <v>11.6</v>
      </c>
      <c r="M169" s="320">
        <v>8.9</v>
      </c>
      <c r="N169" s="320">
        <v>14.4</v>
      </c>
      <c r="O169" s="320">
        <v>16.399999999999999</v>
      </c>
      <c r="P169" s="320">
        <v>33.700000000000003</v>
      </c>
      <c r="Q169" s="320">
        <v>12.3</v>
      </c>
      <c r="R169" s="320">
        <v>10.9</v>
      </c>
      <c r="S169" s="320">
        <v>10.9</v>
      </c>
      <c r="T169" s="320">
        <v>20.399999999999999</v>
      </c>
      <c r="U169" s="320">
        <v>13.1</v>
      </c>
      <c r="V169" s="320">
        <v>15.4</v>
      </c>
      <c r="W169" s="320">
        <v>8.6</v>
      </c>
      <c r="X169" s="320">
        <v>5</v>
      </c>
      <c r="Y169" s="320">
        <v>5.6</v>
      </c>
      <c r="Z169" s="320">
        <v>7.8</v>
      </c>
      <c r="AA169" s="320" t="s">
        <v>380</v>
      </c>
      <c r="AB169" s="320" t="s">
        <v>380</v>
      </c>
      <c r="AC169" s="342" t="s">
        <v>379</v>
      </c>
      <c r="AD169" s="320">
        <v>6.1</v>
      </c>
      <c r="AE169" s="320">
        <v>5.6</v>
      </c>
      <c r="AF169" s="342" t="s">
        <v>379</v>
      </c>
      <c r="AG169" s="320">
        <v>5.7</v>
      </c>
    </row>
    <row r="170" spans="2:36" s="291" customFormat="1" x14ac:dyDescent="0.2">
      <c r="B170" s="290">
        <v>0.70833333333333337</v>
      </c>
      <c r="C170" s="320">
        <v>8.9</v>
      </c>
      <c r="D170" s="320">
        <v>6.6</v>
      </c>
      <c r="E170" s="320">
        <v>4.5999999999999996</v>
      </c>
      <c r="F170" s="320">
        <v>5.8</v>
      </c>
      <c r="G170" s="320">
        <v>7.2</v>
      </c>
      <c r="H170" s="320">
        <v>8.6999999999999993</v>
      </c>
      <c r="I170" s="320">
        <v>7.2</v>
      </c>
      <c r="J170" s="320">
        <v>10.9</v>
      </c>
      <c r="K170" s="320">
        <v>16</v>
      </c>
      <c r="L170" s="320">
        <v>15.7</v>
      </c>
      <c r="M170" s="320">
        <v>16.3</v>
      </c>
      <c r="N170" s="320">
        <v>13</v>
      </c>
      <c r="O170" s="320">
        <v>18</v>
      </c>
      <c r="P170" s="320">
        <v>42.8</v>
      </c>
      <c r="Q170" s="320">
        <v>7.1</v>
      </c>
      <c r="R170" s="320">
        <v>21.1</v>
      </c>
      <c r="S170" s="320">
        <v>15.1</v>
      </c>
      <c r="T170" s="320">
        <v>28.6</v>
      </c>
      <c r="U170" s="320">
        <v>11.9</v>
      </c>
      <c r="V170" s="320">
        <v>16.899999999999999</v>
      </c>
      <c r="W170" s="320">
        <v>8.1999999999999993</v>
      </c>
      <c r="X170" s="320">
        <v>3.8</v>
      </c>
      <c r="Y170" s="320">
        <v>6</v>
      </c>
      <c r="Z170" s="320">
        <v>8.9</v>
      </c>
      <c r="AA170" s="320" t="s">
        <v>380</v>
      </c>
      <c r="AB170" s="320" t="s">
        <v>380</v>
      </c>
      <c r="AC170" s="320">
        <v>6.3</v>
      </c>
      <c r="AD170" s="320">
        <v>5.9</v>
      </c>
      <c r="AE170" s="320">
        <v>5.9</v>
      </c>
      <c r="AF170" s="320">
        <v>5.5</v>
      </c>
      <c r="AG170" s="320">
        <v>6.6</v>
      </c>
    </row>
    <row r="171" spans="2:36" s="291" customFormat="1" x14ac:dyDescent="0.2">
      <c r="B171" s="290">
        <v>0.75</v>
      </c>
      <c r="C171" s="320">
        <v>7.6</v>
      </c>
      <c r="D171" s="320">
        <v>7.2</v>
      </c>
      <c r="E171" s="320">
        <v>6.7</v>
      </c>
      <c r="F171" s="320">
        <v>5.5</v>
      </c>
      <c r="G171" s="320">
        <v>8</v>
      </c>
      <c r="H171" s="320">
        <v>9.6999999999999993</v>
      </c>
      <c r="I171" s="320">
        <v>6.9</v>
      </c>
      <c r="J171" s="320">
        <v>10.6</v>
      </c>
      <c r="K171" s="320">
        <v>20</v>
      </c>
      <c r="L171" s="320">
        <v>17.2</v>
      </c>
      <c r="M171" s="320">
        <v>14.2</v>
      </c>
      <c r="N171" s="320">
        <v>13.6</v>
      </c>
      <c r="O171" s="320">
        <v>27</v>
      </c>
      <c r="P171" s="320">
        <v>7.4</v>
      </c>
      <c r="Q171" s="320">
        <v>7.5</v>
      </c>
      <c r="R171" s="320">
        <v>25</v>
      </c>
      <c r="S171" s="320">
        <v>13.3</v>
      </c>
      <c r="T171" s="320">
        <v>40.5</v>
      </c>
      <c r="U171" s="320">
        <v>11.9</v>
      </c>
      <c r="V171" s="320">
        <v>18.7</v>
      </c>
      <c r="W171" s="320">
        <v>12.1</v>
      </c>
      <c r="X171" s="320">
        <v>6.3</v>
      </c>
      <c r="Y171" s="320">
        <v>5.3</v>
      </c>
      <c r="Z171" s="320">
        <v>12.4</v>
      </c>
      <c r="AA171" s="320" t="s">
        <v>380</v>
      </c>
      <c r="AB171" s="320" t="s">
        <v>380</v>
      </c>
      <c r="AC171" s="320">
        <v>6.5</v>
      </c>
      <c r="AD171" s="320">
        <v>5.7</v>
      </c>
      <c r="AE171" s="320">
        <v>7.5</v>
      </c>
      <c r="AF171" s="320">
        <v>6</v>
      </c>
      <c r="AG171" s="320">
        <v>7</v>
      </c>
      <c r="AJ171"/>
    </row>
    <row r="172" spans="2:36" s="291" customFormat="1" x14ac:dyDescent="0.2">
      <c r="B172" s="290">
        <v>0.79166666666666663</v>
      </c>
      <c r="C172" s="320">
        <v>7.3</v>
      </c>
      <c r="D172" s="320">
        <v>6.3</v>
      </c>
      <c r="E172" s="320">
        <v>5.6</v>
      </c>
      <c r="F172" s="320">
        <v>6.9</v>
      </c>
      <c r="G172" s="320">
        <v>12.3</v>
      </c>
      <c r="H172" s="320">
        <v>8.6999999999999993</v>
      </c>
      <c r="I172" s="320">
        <v>5.8</v>
      </c>
      <c r="J172" s="320">
        <v>10.8</v>
      </c>
      <c r="K172" s="320">
        <v>26.6</v>
      </c>
      <c r="L172" s="320">
        <v>26.2</v>
      </c>
      <c r="M172" s="320">
        <v>18.100000000000001</v>
      </c>
      <c r="N172" s="320">
        <v>19.2</v>
      </c>
      <c r="O172" s="320">
        <v>35.4</v>
      </c>
      <c r="P172" s="342" t="s">
        <v>379</v>
      </c>
      <c r="Q172" s="342" t="s">
        <v>379</v>
      </c>
      <c r="R172" s="320">
        <v>17.5</v>
      </c>
      <c r="S172" s="320">
        <v>19.399999999999999</v>
      </c>
      <c r="T172" s="320">
        <v>48.1</v>
      </c>
      <c r="U172" s="320">
        <v>4.5999999999999996</v>
      </c>
      <c r="V172" s="320">
        <v>16.100000000000001</v>
      </c>
      <c r="W172" s="320">
        <v>17.8</v>
      </c>
      <c r="X172" s="320">
        <v>4.8</v>
      </c>
      <c r="Y172" s="320">
        <v>5.2</v>
      </c>
      <c r="Z172" s="320">
        <v>8.5</v>
      </c>
      <c r="AA172" s="320" t="s">
        <v>380</v>
      </c>
      <c r="AB172" s="320" t="s">
        <v>380</v>
      </c>
      <c r="AC172" s="320">
        <v>6.2</v>
      </c>
      <c r="AD172" s="320">
        <v>4.8</v>
      </c>
      <c r="AE172" s="320">
        <v>7.3</v>
      </c>
      <c r="AF172" s="320">
        <v>6.5</v>
      </c>
      <c r="AG172" s="320">
        <v>8.1</v>
      </c>
      <c r="AJ172"/>
    </row>
    <row r="173" spans="2:36" s="291" customFormat="1" x14ac:dyDescent="0.2">
      <c r="B173" s="290">
        <v>0.83333333333333337</v>
      </c>
      <c r="C173" s="320">
        <v>7.2</v>
      </c>
      <c r="D173" s="320">
        <v>6.4</v>
      </c>
      <c r="E173" s="320">
        <v>5.4</v>
      </c>
      <c r="F173" s="320">
        <v>7.1</v>
      </c>
      <c r="G173" s="320">
        <v>6.5</v>
      </c>
      <c r="H173" s="320">
        <v>6.4</v>
      </c>
      <c r="I173" s="320">
        <v>5.4</v>
      </c>
      <c r="J173" s="320">
        <v>12.4</v>
      </c>
      <c r="K173" s="320">
        <v>57.4</v>
      </c>
      <c r="L173" s="320">
        <v>25.6</v>
      </c>
      <c r="M173" s="320">
        <v>11.4</v>
      </c>
      <c r="N173" s="320">
        <v>19.100000000000001</v>
      </c>
      <c r="O173" s="320">
        <v>12.5</v>
      </c>
      <c r="P173" s="320" t="s">
        <v>380</v>
      </c>
      <c r="Q173" s="320">
        <v>5.8</v>
      </c>
      <c r="R173" s="320">
        <v>6.6</v>
      </c>
      <c r="S173" s="320">
        <v>11.8</v>
      </c>
      <c r="T173" s="320">
        <v>64.8</v>
      </c>
      <c r="U173" s="320">
        <v>5.0999999999999996</v>
      </c>
      <c r="V173" s="320">
        <v>21.5</v>
      </c>
      <c r="W173" s="320">
        <v>38.200000000000003</v>
      </c>
      <c r="X173" s="320">
        <v>4.4000000000000004</v>
      </c>
      <c r="Y173" s="320">
        <v>5.2</v>
      </c>
      <c r="Z173" s="320">
        <v>10</v>
      </c>
      <c r="AA173" s="320" t="s">
        <v>380</v>
      </c>
      <c r="AB173" s="320" t="s">
        <v>380</v>
      </c>
      <c r="AC173" s="320">
        <v>5.9</v>
      </c>
      <c r="AD173" s="320">
        <v>4.4000000000000004</v>
      </c>
      <c r="AE173" s="320">
        <v>6.8</v>
      </c>
      <c r="AF173" s="320">
        <v>6.5</v>
      </c>
      <c r="AG173" s="320">
        <v>6.4</v>
      </c>
      <c r="AJ173"/>
    </row>
    <row r="174" spans="2:36" s="291" customFormat="1" x14ac:dyDescent="0.2">
      <c r="B174" s="290">
        <v>0.875</v>
      </c>
      <c r="C174" s="320">
        <v>9.3000000000000007</v>
      </c>
      <c r="D174" s="320">
        <v>6.2</v>
      </c>
      <c r="E174" s="320">
        <v>5.6</v>
      </c>
      <c r="F174" s="320">
        <v>9.1</v>
      </c>
      <c r="G174" s="320">
        <v>6</v>
      </c>
      <c r="H174" s="320">
        <v>4.4000000000000004</v>
      </c>
      <c r="I174" s="320">
        <v>5.4</v>
      </c>
      <c r="J174" s="320">
        <v>31</v>
      </c>
      <c r="K174" s="320">
        <v>36.4</v>
      </c>
      <c r="L174" s="320">
        <v>24.3</v>
      </c>
      <c r="M174" s="320">
        <v>30</v>
      </c>
      <c r="N174" s="320">
        <v>19.2</v>
      </c>
      <c r="O174" s="320">
        <v>9.3000000000000007</v>
      </c>
      <c r="P174" s="320" t="s">
        <v>380</v>
      </c>
      <c r="Q174" s="320">
        <v>6.4</v>
      </c>
      <c r="R174" s="320">
        <v>5.2</v>
      </c>
      <c r="S174" s="320">
        <v>25.5</v>
      </c>
      <c r="T174" s="320">
        <v>69.400000000000006</v>
      </c>
      <c r="U174" s="320">
        <v>7.1</v>
      </c>
      <c r="V174" s="320">
        <v>14.9</v>
      </c>
      <c r="W174" s="320">
        <v>22.8</v>
      </c>
      <c r="X174" s="320">
        <v>3.9</v>
      </c>
      <c r="Y174" s="320">
        <v>3</v>
      </c>
      <c r="Z174" s="320">
        <v>8.1</v>
      </c>
      <c r="AA174" s="320" t="s">
        <v>380</v>
      </c>
      <c r="AB174" s="320" t="s">
        <v>380</v>
      </c>
      <c r="AC174" s="320">
        <v>5.7</v>
      </c>
      <c r="AD174" s="320">
        <v>4.5999999999999996</v>
      </c>
      <c r="AE174" s="320">
        <v>12.1</v>
      </c>
      <c r="AF174" s="320">
        <v>6.1</v>
      </c>
      <c r="AG174" s="320">
        <v>7.2</v>
      </c>
      <c r="AJ174"/>
    </row>
    <row r="175" spans="2:36" s="291" customFormat="1" x14ac:dyDescent="0.2">
      <c r="B175" s="290">
        <v>0.91666666666666663</v>
      </c>
      <c r="C175" s="320">
        <v>32.9</v>
      </c>
      <c r="D175" s="320">
        <v>6.5</v>
      </c>
      <c r="E175" s="320">
        <v>5.3</v>
      </c>
      <c r="F175" s="320">
        <v>9</v>
      </c>
      <c r="G175" s="320">
        <v>6.5</v>
      </c>
      <c r="H175" s="320">
        <v>4.9000000000000004</v>
      </c>
      <c r="I175" s="320">
        <v>5.2</v>
      </c>
      <c r="J175" s="320">
        <v>8.8000000000000007</v>
      </c>
      <c r="K175" s="320">
        <v>42.1</v>
      </c>
      <c r="L175" s="320">
        <v>21.4</v>
      </c>
      <c r="M175" s="320">
        <v>10.4</v>
      </c>
      <c r="N175" s="320">
        <v>19.3</v>
      </c>
      <c r="O175" s="320">
        <v>8.6999999999999993</v>
      </c>
      <c r="P175" s="320" t="s">
        <v>380</v>
      </c>
      <c r="Q175" s="320">
        <v>6.6</v>
      </c>
      <c r="R175" s="320">
        <v>7.8</v>
      </c>
      <c r="S175" s="320">
        <v>20.9</v>
      </c>
      <c r="T175" s="320">
        <v>66.900000000000006</v>
      </c>
      <c r="U175" s="320">
        <v>13.6</v>
      </c>
      <c r="V175" s="320">
        <v>4.9000000000000004</v>
      </c>
      <c r="W175" s="320">
        <v>24.5</v>
      </c>
      <c r="X175" s="320">
        <v>3.4</v>
      </c>
      <c r="Y175" s="320">
        <v>3.5</v>
      </c>
      <c r="Z175" s="320">
        <v>4</v>
      </c>
      <c r="AA175" s="320" t="s">
        <v>380</v>
      </c>
      <c r="AB175" s="320" t="s">
        <v>380</v>
      </c>
      <c r="AC175" s="320">
        <v>4.9000000000000004</v>
      </c>
      <c r="AD175" s="320">
        <v>5.3</v>
      </c>
      <c r="AE175" s="320">
        <v>10.6</v>
      </c>
      <c r="AF175" s="320">
        <v>5.4</v>
      </c>
      <c r="AG175" s="320">
        <v>7.1</v>
      </c>
    </row>
    <row r="176" spans="2:36" s="291" customFormat="1" x14ac:dyDescent="0.2">
      <c r="B176" s="290">
        <v>0.95833333333333337</v>
      </c>
      <c r="C176" s="320">
        <v>21.1</v>
      </c>
      <c r="D176" s="320">
        <v>9.6</v>
      </c>
      <c r="E176" s="320">
        <v>5.4</v>
      </c>
      <c r="F176" s="320">
        <v>17</v>
      </c>
      <c r="G176" s="320">
        <v>9.8000000000000007</v>
      </c>
      <c r="H176" s="320">
        <v>4.5</v>
      </c>
      <c r="I176" s="320">
        <v>5.6</v>
      </c>
      <c r="J176" s="320">
        <v>9.4</v>
      </c>
      <c r="K176" s="320">
        <v>50.5</v>
      </c>
      <c r="L176" s="320">
        <v>27</v>
      </c>
      <c r="M176" s="320">
        <v>9.6999999999999993</v>
      </c>
      <c r="N176" s="320">
        <v>20</v>
      </c>
      <c r="O176" s="320">
        <v>33.1</v>
      </c>
      <c r="P176" s="320" t="s">
        <v>379</v>
      </c>
      <c r="Q176" s="320">
        <v>7</v>
      </c>
      <c r="R176" s="320">
        <v>18.5</v>
      </c>
      <c r="S176" s="320">
        <v>8.1999999999999993</v>
      </c>
      <c r="T176" s="320">
        <v>30.5</v>
      </c>
      <c r="U176" s="320">
        <v>18.899999999999999</v>
      </c>
      <c r="V176" s="320">
        <v>13.2</v>
      </c>
      <c r="W176" s="320">
        <v>23.4</v>
      </c>
      <c r="X176" s="320">
        <v>3.1</v>
      </c>
      <c r="Y176" s="320">
        <v>4.2</v>
      </c>
      <c r="Z176" s="320">
        <v>4</v>
      </c>
      <c r="AA176" s="320" t="s">
        <v>380</v>
      </c>
      <c r="AB176" s="320" t="s">
        <v>380</v>
      </c>
      <c r="AC176" s="320">
        <v>4.7</v>
      </c>
      <c r="AD176" s="320">
        <v>4</v>
      </c>
      <c r="AE176" s="342" t="s">
        <v>379</v>
      </c>
      <c r="AF176" s="320">
        <v>23.3</v>
      </c>
      <c r="AG176" s="320">
        <v>5.2</v>
      </c>
    </row>
    <row r="177" spans="2:33" s="293" customFormat="1" ht="33" customHeight="1" x14ac:dyDescent="0.2">
      <c r="B177" s="288" t="s">
        <v>259</v>
      </c>
      <c r="C177" s="352">
        <v>18.600000000000001</v>
      </c>
      <c r="D177" s="352">
        <v>13.2</v>
      </c>
      <c r="E177" s="352">
        <v>10.9</v>
      </c>
      <c r="F177" s="352">
        <v>6</v>
      </c>
      <c r="G177" s="352">
        <v>14.6</v>
      </c>
      <c r="H177" s="352">
        <v>8.6</v>
      </c>
      <c r="I177" s="352">
        <v>7.8</v>
      </c>
      <c r="J177" s="352">
        <v>12.5</v>
      </c>
      <c r="K177" s="352">
        <v>26.2</v>
      </c>
      <c r="L177" s="352">
        <v>31.8</v>
      </c>
      <c r="M177" s="352">
        <v>17.7</v>
      </c>
      <c r="N177" s="352">
        <v>17.100000000000001</v>
      </c>
      <c r="O177" s="352">
        <v>18.600000000000001</v>
      </c>
      <c r="P177" s="352">
        <v>17.899999999999999</v>
      </c>
      <c r="Q177" s="352">
        <v>16.3</v>
      </c>
      <c r="R177" s="352">
        <v>16.8</v>
      </c>
      <c r="S177" s="352">
        <v>19</v>
      </c>
      <c r="T177" s="352">
        <v>31.9</v>
      </c>
      <c r="U177" s="352">
        <v>25.8</v>
      </c>
      <c r="V177" s="352">
        <v>18.8</v>
      </c>
      <c r="W177" s="352">
        <v>18.100000000000001</v>
      </c>
      <c r="X177" s="352">
        <v>19</v>
      </c>
      <c r="Y177" s="352">
        <v>7.2</v>
      </c>
      <c r="Z177" s="352">
        <v>8.1999999999999993</v>
      </c>
      <c r="AA177" s="352" t="s">
        <v>379</v>
      </c>
      <c r="AB177" s="352" t="s">
        <v>379</v>
      </c>
      <c r="AC177" s="352" t="s">
        <v>379</v>
      </c>
      <c r="AD177" s="352">
        <v>11.9</v>
      </c>
      <c r="AE177" s="352">
        <v>6.7</v>
      </c>
      <c r="AF177" s="352">
        <v>22</v>
      </c>
      <c r="AG177" s="352">
        <v>15.2</v>
      </c>
    </row>
    <row r="178" spans="2:33" s="293" customFormat="1" ht="27" customHeight="1" x14ac:dyDescent="0.2">
      <c r="B178" s="288" t="s">
        <v>260</v>
      </c>
      <c r="C178" s="378" t="s">
        <v>261</v>
      </c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</row>
    <row r="179" spans="2:33" ht="10.5" customHeight="1" x14ac:dyDescent="0.2">
      <c r="B179" s="334" t="s">
        <v>306</v>
      </c>
    </row>
    <row r="180" spans="2:33" ht="10.5" customHeight="1" x14ac:dyDescent="0.2">
      <c r="B180" s="334" t="s">
        <v>381</v>
      </c>
    </row>
    <row r="181" spans="2:33" ht="12" customHeight="1" x14ac:dyDescent="0.2">
      <c r="B181" s="294"/>
    </row>
    <row r="182" spans="2:33" ht="15.75" customHeight="1" x14ac:dyDescent="0.2">
      <c r="B182" s="379"/>
      <c r="C182" s="379"/>
      <c r="D182" s="379"/>
      <c r="E182" s="379"/>
      <c r="F182" s="366" t="s">
        <v>337</v>
      </c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367"/>
      <c r="AF182" s="368"/>
    </row>
    <row r="183" spans="2:33" ht="15.75" customHeight="1" x14ac:dyDescent="0.2">
      <c r="B183" s="379"/>
      <c r="C183" s="379"/>
      <c r="D183" s="379"/>
      <c r="E183" s="379"/>
      <c r="F183" s="369"/>
      <c r="G183" s="370"/>
      <c r="H183" s="370"/>
      <c r="I183" s="370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1"/>
    </row>
    <row r="184" spans="2:33" ht="15.75" customHeight="1" x14ac:dyDescent="0.2">
      <c r="B184" s="379"/>
      <c r="C184" s="379"/>
      <c r="D184" s="379"/>
      <c r="E184" s="379"/>
      <c r="F184" s="372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73"/>
      <c r="R184" s="373"/>
      <c r="S184" s="373"/>
      <c r="T184" s="373"/>
      <c r="U184" s="373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73"/>
      <c r="AF184" s="374"/>
    </row>
    <row r="185" spans="2:33" ht="11.25" customHeight="1" x14ac:dyDescent="0.2">
      <c r="B185" s="280"/>
      <c r="C185" s="280"/>
      <c r="D185" s="280"/>
      <c r="E185" s="280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</row>
    <row r="186" spans="2:33" ht="27.6" customHeight="1" x14ac:dyDescent="0.2">
      <c r="B186" s="359" t="s">
        <v>188</v>
      </c>
      <c r="C186" s="359"/>
      <c r="D186" s="282"/>
      <c r="E186" s="282"/>
      <c r="F186" s="283" t="s">
        <v>327</v>
      </c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0"/>
      <c r="W186" s="350"/>
      <c r="X186" s="350"/>
      <c r="Y186" s="350"/>
      <c r="Z186" s="350"/>
      <c r="AA186" s="350"/>
      <c r="AB186" s="350"/>
      <c r="AC186" s="350"/>
      <c r="AD186" s="350"/>
      <c r="AE186" s="350"/>
      <c r="AF186" s="350"/>
    </row>
    <row r="187" spans="2:33" ht="8.25" customHeight="1" x14ac:dyDescent="0.2">
      <c r="B187" s="284"/>
      <c r="C187" s="284"/>
      <c r="D187" s="284"/>
      <c r="E187" s="284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</row>
    <row r="188" spans="2:33" ht="15.75" customHeight="1" x14ac:dyDescent="0.2">
      <c r="B188" s="282" t="s">
        <v>236</v>
      </c>
      <c r="C188" s="282"/>
      <c r="D188" s="282"/>
      <c r="E188" s="282"/>
      <c r="F188" s="283" t="s">
        <v>321</v>
      </c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139" t="s">
        <v>189</v>
      </c>
      <c r="R188" s="282"/>
      <c r="S188" s="282"/>
      <c r="T188" s="282"/>
      <c r="U188" s="282"/>
      <c r="V188" s="287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</row>
    <row r="189" spans="2:33" ht="7.5" customHeight="1" x14ac:dyDescent="0.2">
      <c r="B189" s="284"/>
      <c r="C189" s="284"/>
      <c r="D189" s="284"/>
      <c r="E189" s="284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</row>
    <row r="190" spans="2:33" ht="15.75" customHeight="1" x14ac:dyDescent="0.2">
      <c r="B190" s="360" t="s">
        <v>217</v>
      </c>
      <c r="C190" s="360"/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  <c r="AA190" s="360"/>
      <c r="AB190" s="360"/>
      <c r="AC190" s="360"/>
      <c r="AD190" s="360"/>
      <c r="AE190" s="360"/>
      <c r="AF190" s="360"/>
      <c r="AG190" s="285"/>
    </row>
    <row r="191" spans="2:33" ht="7.5" customHeight="1" x14ac:dyDescent="0.2">
      <c r="B191" s="284"/>
      <c r="C191" s="284"/>
      <c r="D191" s="284"/>
      <c r="E191" s="284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</row>
    <row r="192" spans="2:33" ht="15.75" customHeight="1" x14ac:dyDescent="0.2">
      <c r="B192" s="282" t="s">
        <v>33</v>
      </c>
      <c r="C192" s="282"/>
      <c r="D192" s="282"/>
      <c r="E192" s="282"/>
      <c r="F192" s="286" t="s">
        <v>258</v>
      </c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2" t="s">
        <v>8</v>
      </c>
      <c r="R192" s="282"/>
      <c r="S192" s="282"/>
      <c r="T192" s="282"/>
      <c r="U192" s="282"/>
      <c r="V192" s="353" t="s">
        <v>312</v>
      </c>
      <c r="W192" s="283"/>
      <c r="X192" s="286"/>
      <c r="Y192" s="286"/>
      <c r="Z192" s="286"/>
      <c r="AA192" s="286"/>
      <c r="AB192" s="286"/>
      <c r="AC192" s="286"/>
      <c r="AD192" s="286"/>
      <c r="AE192" s="286"/>
      <c r="AF192" s="286"/>
    </row>
    <row r="193" spans="2:33" ht="7.5" customHeight="1" x14ac:dyDescent="0.2">
      <c r="B193" s="284"/>
      <c r="C193" s="284"/>
      <c r="D193" s="284"/>
      <c r="E193" s="284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</row>
    <row r="194" spans="2:33" ht="15.75" customHeight="1" x14ac:dyDescent="0.2">
      <c r="B194" s="282" t="s">
        <v>9</v>
      </c>
      <c r="C194" s="282"/>
      <c r="D194" s="282"/>
      <c r="E194" s="282"/>
      <c r="F194" s="286" t="s">
        <v>307</v>
      </c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2" t="s">
        <v>10</v>
      </c>
      <c r="R194" s="282"/>
      <c r="S194" s="282"/>
      <c r="T194" s="282"/>
      <c r="U194" s="282"/>
      <c r="V194" s="361" t="s">
        <v>322</v>
      </c>
      <c r="W194" s="361"/>
      <c r="X194" s="286"/>
      <c r="Y194" s="286"/>
      <c r="Z194" s="286"/>
      <c r="AA194" s="286"/>
      <c r="AB194" s="286"/>
      <c r="AC194" s="286"/>
      <c r="AD194" s="286"/>
      <c r="AE194" s="286"/>
      <c r="AF194" s="286"/>
    </row>
    <row r="195" spans="2:33" ht="11.25" customHeight="1" x14ac:dyDescent="0.2">
      <c r="B195" s="280"/>
      <c r="C195" s="280"/>
      <c r="D195" s="280"/>
      <c r="E195" s="280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</row>
    <row r="196" spans="2:33" ht="29.45" customHeight="1" x14ac:dyDescent="0.2">
      <c r="B196" s="288" t="s">
        <v>257</v>
      </c>
      <c r="C196" s="289">
        <v>1</v>
      </c>
      <c r="D196" s="289">
        <v>2</v>
      </c>
      <c r="E196" s="289">
        <v>3</v>
      </c>
      <c r="F196" s="289">
        <v>4</v>
      </c>
      <c r="G196" s="289">
        <v>5</v>
      </c>
      <c r="H196" s="289">
        <v>6</v>
      </c>
      <c r="I196" s="289">
        <v>7</v>
      </c>
      <c r="J196" s="289">
        <v>8</v>
      </c>
      <c r="K196" s="289">
        <v>9</v>
      </c>
      <c r="L196" s="289">
        <v>10</v>
      </c>
      <c r="M196" s="289">
        <v>11</v>
      </c>
      <c r="N196" s="289">
        <v>12</v>
      </c>
      <c r="O196" s="289">
        <v>13</v>
      </c>
      <c r="P196" s="289">
        <v>14</v>
      </c>
      <c r="Q196" s="289">
        <v>15</v>
      </c>
      <c r="R196" s="289">
        <v>16</v>
      </c>
      <c r="S196" s="289">
        <v>17</v>
      </c>
      <c r="T196" s="289">
        <v>18</v>
      </c>
      <c r="U196" s="289">
        <v>19</v>
      </c>
      <c r="V196" s="289">
        <v>20</v>
      </c>
      <c r="W196" s="289">
        <v>21</v>
      </c>
      <c r="X196" s="289">
        <v>22</v>
      </c>
      <c r="Y196" s="289">
        <v>23</v>
      </c>
      <c r="Z196" s="289">
        <v>24</v>
      </c>
      <c r="AA196" s="289">
        <v>25</v>
      </c>
      <c r="AB196" s="289">
        <v>26</v>
      </c>
      <c r="AC196" s="289">
        <v>27</v>
      </c>
      <c r="AD196" s="289">
        <v>28</v>
      </c>
      <c r="AE196" s="289">
        <v>29</v>
      </c>
      <c r="AF196" s="289">
        <v>30</v>
      </c>
    </row>
    <row r="197" spans="2:33" s="291" customFormat="1" x14ac:dyDescent="0.2">
      <c r="B197" s="290">
        <v>0</v>
      </c>
      <c r="C197" s="320">
        <v>5.4</v>
      </c>
      <c r="D197" s="320">
        <v>3.9</v>
      </c>
      <c r="E197" s="320">
        <v>5</v>
      </c>
      <c r="F197" s="320">
        <v>5.3</v>
      </c>
      <c r="G197" s="320">
        <v>7.4</v>
      </c>
      <c r="H197" s="320">
        <v>6.3</v>
      </c>
      <c r="I197" s="320">
        <v>22.1</v>
      </c>
      <c r="J197" s="320">
        <v>14.2</v>
      </c>
      <c r="K197" s="320">
        <v>3.4</v>
      </c>
      <c r="L197" s="320">
        <v>4.5</v>
      </c>
      <c r="M197" s="320">
        <v>5.8</v>
      </c>
      <c r="N197" s="320">
        <v>8.5</v>
      </c>
      <c r="O197" s="320">
        <v>11.4</v>
      </c>
      <c r="P197" s="320">
        <v>5.5</v>
      </c>
      <c r="Q197" s="320">
        <v>4.5</v>
      </c>
      <c r="R197" s="320">
        <v>9.1999999999999993</v>
      </c>
      <c r="S197" s="320">
        <v>3.6</v>
      </c>
      <c r="T197" s="320">
        <v>13.2</v>
      </c>
      <c r="U197" s="320">
        <v>65.3</v>
      </c>
      <c r="V197" s="320">
        <v>16.5</v>
      </c>
      <c r="W197" s="320">
        <v>8.1999999999999993</v>
      </c>
      <c r="X197" s="320">
        <v>10.7</v>
      </c>
      <c r="Y197" s="320">
        <v>5</v>
      </c>
      <c r="Z197" s="320">
        <v>16</v>
      </c>
      <c r="AA197" s="320">
        <v>6.6</v>
      </c>
      <c r="AB197" s="320">
        <v>49.9</v>
      </c>
      <c r="AC197" s="320">
        <v>10.1</v>
      </c>
      <c r="AD197" s="320">
        <v>13.2</v>
      </c>
      <c r="AE197" s="320">
        <v>5</v>
      </c>
      <c r="AF197" s="320">
        <v>12.2</v>
      </c>
      <c r="AG197" s="279"/>
    </row>
    <row r="198" spans="2:33" s="291" customFormat="1" x14ac:dyDescent="0.2">
      <c r="B198" s="290">
        <v>4.1666666666666664E-2</v>
      </c>
      <c r="C198" s="320">
        <v>6.1</v>
      </c>
      <c r="D198" s="320">
        <v>4.0999999999999996</v>
      </c>
      <c r="E198" s="320">
        <v>5.5</v>
      </c>
      <c r="F198" s="320">
        <v>5.7</v>
      </c>
      <c r="G198" s="320">
        <v>24.2</v>
      </c>
      <c r="H198" s="320">
        <v>7.3</v>
      </c>
      <c r="I198" s="320">
        <v>42.9</v>
      </c>
      <c r="J198" s="320">
        <v>15.1</v>
      </c>
      <c r="K198" s="320">
        <v>3.1</v>
      </c>
      <c r="L198" s="320">
        <v>9.6999999999999993</v>
      </c>
      <c r="M198" s="320">
        <v>11.3</v>
      </c>
      <c r="N198" s="320">
        <v>8.1999999999999993</v>
      </c>
      <c r="O198" s="320">
        <v>8.1999999999999993</v>
      </c>
      <c r="P198" s="320">
        <v>11.4</v>
      </c>
      <c r="Q198" s="320">
        <v>4.3</v>
      </c>
      <c r="R198" s="320">
        <v>6</v>
      </c>
      <c r="S198" s="320">
        <v>6.7</v>
      </c>
      <c r="T198" s="320">
        <v>9.4</v>
      </c>
      <c r="U198" s="320">
        <v>97.1</v>
      </c>
      <c r="V198" s="320">
        <v>12.3</v>
      </c>
      <c r="W198" s="320">
        <v>9.6</v>
      </c>
      <c r="X198" s="320">
        <v>24.9</v>
      </c>
      <c r="Y198" s="320">
        <v>4.8</v>
      </c>
      <c r="Z198" s="320">
        <v>34.1</v>
      </c>
      <c r="AA198" s="320">
        <v>6.2</v>
      </c>
      <c r="AB198" s="320">
        <v>34.6</v>
      </c>
      <c r="AC198" s="320">
        <v>5.0999999999999996</v>
      </c>
      <c r="AD198" s="320">
        <v>7.7</v>
      </c>
      <c r="AE198" s="320">
        <v>5.0999999999999996</v>
      </c>
      <c r="AF198" s="320">
        <v>11.2</v>
      </c>
      <c r="AG198" s="279"/>
    </row>
    <row r="199" spans="2:33" s="291" customFormat="1" x14ac:dyDescent="0.2">
      <c r="B199" s="290">
        <v>8.3333333333333329E-2</v>
      </c>
      <c r="C199" s="320">
        <v>8.4</v>
      </c>
      <c r="D199" s="320">
        <v>4</v>
      </c>
      <c r="E199" s="320">
        <v>4.8</v>
      </c>
      <c r="F199" s="320">
        <v>7.5</v>
      </c>
      <c r="G199" s="320">
        <v>17.8</v>
      </c>
      <c r="H199" s="320">
        <v>7.3</v>
      </c>
      <c r="I199" s="320">
        <v>30</v>
      </c>
      <c r="J199" s="320">
        <v>4.9000000000000004</v>
      </c>
      <c r="K199" s="320">
        <v>3.3</v>
      </c>
      <c r="L199" s="320">
        <v>15.5</v>
      </c>
      <c r="M199" s="320">
        <v>5.0999999999999996</v>
      </c>
      <c r="N199" s="320">
        <v>7.2</v>
      </c>
      <c r="O199" s="320">
        <v>7.9</v>
      </c>
      <c r="P199" s="320">
        <v>5.5</v>
      </c>
      <c r="Q199" s="320">
        <v>4.2</v>
      </c>
      <c r="R199" s="320">
        <v>5.2</v>
      </c>
      <c r="S199" s="320">
        <v>6.7</v>
      </c>
      <c r="T199" s="320">
        <v>6.4</v>
      </c>
      <c r="U199" s="320">
        <v>55.3</v>
      </c>
      <c r="V199" s="320">
        <v>15.5</v>
      </c>
      <c r="W199" s="320">
        <v>8.9</v>
      </c>
      <c r="X199" s="320">
        <v>7.3</v>
      </c>
      <c r="Y199" s="320">
        <v>5.5</v>
      </c>
      <c r="Z199" s="320">
        <v>39</v>
      </c>
      <c r="AA199" s="320">
        <v>8</v>
      </c>
      <c r="AB199" s="320">
        <v>9.3000000000000007</v>
      </c>
      <c r="AC199" s="320">
        <v>6.6</v>
      </c>
      <c r="AD199" s="320">
        <v>15.6</v>
      </c>
      <c r="AE199" s="320">
        <v>5.8</v>
      </c>
      <c r="AF199" s="320">
        <v>15.8</v>
      </c>
      <c r="AG199" s="279"/>
    </row>
    <row r="200" spans="2:33" s="291" customFormat="1" x14ac:dyDescent="0.2">
      <c r="B200" s="290">
        <v>0.125</v>
      </c>
      <c r="C200" s="320">
        <v>7.1</v>
      </c>
      <c r="D200" s="320">
        <v>3.8</v>
      </c>
      <c r="E200" s="320">
        <v>6.7</v>
      </c>
      <c r="F200" s="320">
        <v>10.199999999999999</v>
      </c>
      <c r="G200" s="320">
        <v>11.4</v>
      </c>
      <c r="H200" s="320">
        <v>12.3</v>
      </c>
      <c r="I200" s="320">
        <v>4.9000000000000004</v>
      </c>
      <c r="J200" s="320">
        <v>21.7</v>
      </c>
      <c r="K200" s="320">
        <v>7.3</v>
      </c>
      <c r="L200" s="320">
        <v>14.4</v>
      </c>
      <c r="M200" s="320">
        <v>4.8</v>
      </c>
      <c r="N200" s="320">
        <v>8.6</v>
      </c>
      <c r="O200" s="320">
        <v>7.4</v>
      </c>
      <c r="P200" s="320">
        <v>4.2</v>
      </c>
      <c r="Q200" s="320">
        <v>7.8</v>
      </c>
      <c r="R200" s="320">
        <v>8.3000000000000007</v>
      </c>
      <c r="S200" s="320">
        <v>5.7</v>
      </c>
      <c r="T200" s="320">
        <v>6.2</v>
      </c>
      <c r="U200" s="320">
        <v>47.8</v>
      </c>
      <c r="V200" s="320">
        <v>12.1</v>
      </c>
      <c r="W200" s="320">
        <v>8.5</v>
      </c>
      <c r="X200" s="320">
        <v>6.3</v>
      </c>
      <c r="Y200" s="320">
        <v>7.7</v>
      </c>
      <c r="Z200" s="320">
        <v>26.8</v>
      </c>
      <c r="AA200" s="320">
        <v>16.600000000000001</v>
      </c>
      <c r="AB200" s="320">
        <v>48.6</v>
      </c>
      <c r="AC200" s="320">
        <v>12.4</v>
      </c>
      <c r="AD200" s="320">
        <v>16</v>
      </c>
      <c r="AE200" s="320">
        <v>6.8</v>
      </c>
      <c r="AF200" s="320">
        <v>17.899999999999999</v>
      </c>
      <c r="AG200" s="279"/>
    </row>
    <row r="201" spans="2:33" s="291" customFormat="1" x14ac:dyDescent="0.2">
      <c r="B201" s="290">
        <v>0.16666666666666666</v>
      </c>
      <c r="C201" s="320">
        <v>8.6999999999999993</v>
      </c>
      <c r="D201" s="320">
        <v>4.0999999999999996</v>
      </c>
      <c r="E201" s="320">
        <v>5.7</v>
      </c>
      <c r="F201" s="320">
        <v>6.4</v>
      </c>
      <c r="G201" s="320">
        <v>12.5</v>
      </c>
      <c r="H201" s="320">
        <v>8.1999999999999993</v>
      </c>
      <c r="I201" s="320">
        <v>5.4</v>
      </c>
      <c r="J201" s="320">
        <v>18</v>
      </c>
      <c r="K201" s="320">
        <v>10.1</v>
      </c>
      <c r="L201" s="320">
        <v>15.3</v>
      </c>
      <c r="M201" s="320">
        <v>11.6</v>
      </c>
      <c r="N201" s="320">
        <v>11.7</v>
      </c>
      <c r="O201" s="320">
        <v>5.9</v>
      </c>
      <c r="P201" s="320">
        <v>4.2</v>
      </c>
      <c r="Q201" s="320">
        <v>9.4</v>
      </c>
      <c r="R201" s="320">
        <v>5.9</v>
      </c>
      <c r="S201" s="320">
        <v>4.9000000000000004</v>
      </c>
      <c r="T201" s="320">
        <v>6</v>
      </c>
      <c r="U201" s="320">
        <v>45.5</v>
      </c>
      <c r="V201" s="320">
        <v>9.4</v>
      </c>
      <c r="W201" s="320">
        <v>7.8</v>
      </c>
      <c r="X201" s="320">
        <v>16.3</v>
      </c>
      <c r="Y201" s="320">
        <v>7.4</v>
      </c>
      <c r="Z201" s="320">
        <v>21.5</v>
      </c>
      <c r="AA201" s="320">
        <v>11.8</v>
      </c>
      <c r="AB201" s="320">
        <v>58.9</v>
      </c>
      <c r="AC201" s="320">
        <v>7.2</v>
      </c>
      <c r="AD201" s="320">
        <v>10.7</v>
      </c>
      <c r="AE201" s="320">
        <v>5.3</v>
      </c>
      <c r="AF201" s="320">
        <v>14.5</v>
      </c>
      <c r="AG201" s="279"/>
    </row>
    <row r="202" spans="2:33" s="291" customFormat="1" x14ac:dyDescent="0.2">
      <c r="B202" s="290">
        <v>0.20833333333333334</v>
      </c>
      <c r="C202" s="320">
        <v>12.2</v>
      </c>
      <c r="D202" s="320">
        <v>7.9</v>
      </c>
      <c r="E202" s="320">
        <v>16.899999999999999</v>
      </c>
      <c r="F202" s="320">
        <v>8.1</v>
      </c>
      <c r="G202" s="320">
        <v>12.1</v>
      </c>
      <c r="H202" s="320">
        <v>9.6999999999999993</v>
      </c>
      <c r="I202" s="320">
        <v>5.6</v>
      </c>
      <c r="J202" s="320">
        <v>13.5</v>
      </c>
      <c r="K202" s="320">
        <v>7.2</v>
      </c>
      <c r="L202" s="320">
        <v>21.9</v>
      </c>
      <c r="M202" s="320">
        <v>30.4</v>
      </c>
      <c r="N202" s="320">
        <v>14.6</v>
      </c>
      <c r="O202" s="320">
        <v>5.8</v>
      </c>
      <c r="P202" s="342" t="s">
        <v>379</v>
      </c>
      <c r="Q202" s="320">
        <v>12.6</v>
      </c>
      <c r="R202" s="320">
        <v>5.4</v>
      </c>
      <c r="S202" s="320">
        <v>6.2</v>
      </c>
      <c r="T202" s="320">
        <v>6.2</v>
      </c>
      <c r="U202" s="320">
        <v>42.5</v>
      </c>
      <c r="V202" s="320">
        <v>8.9</v>
      </c>
      <c r="W202" s="320">
        <v>7.4</v>
      </c>
      <c r="X202" s="320">
        <v>42</v>
      </c>
      <c r="Y202" s="320">
        <v>7.2</v>
      </c>
      <c r="Z202" s="320">
        <v>23.2</v>
      </c>
      <c r="AA202" s="320">
        <v>9.4</v>
      </c>
      <c r="AB202" s="320">
        <v>68.400000000000006</v>
      </c>
      <c r="AC202" s="320">
        <v>8.3000000000000007</v>
      </c>
      <c r="AD202" s="320">
        <v>15.2</v>
      </c>
      <c r="AE202" s="320">
        <v>6.2</v>
      </c>
      <c r="AF202" s="320">
        <v>17.8</v>
      </c>
      <c r="AG202" s="279"/>
    </row>
    <row r="203" spans="2:33" s="291" customFormat="1" x14ac:dyDescent="0.2">
      <c r="B203" s="290">
        <v>0.25</v>
      </c>
      <c r="C203" s="320">
        <v>27.3</v>
      </c>
      <c r="D203" s="320">
        <v>11.6</v>
      </c>
      <c r="E203" s="320">
        <v>16.399999999999999</v>
      </c>
      <c r="F203" s="320">
        <v>23.9</v>
      </c>
      <c r="G203" s="320">
        <v>44</v>
      </c>
      <c r="H203" s="320">
        <v>19.7</v>
      </c>
      <c r="I203" s="320">
        <v>7.1</v>
      </c>
      <c r="J203" s="320">
        <v>12.4</v>
      </c>
      <c r="K203" s="320">
        <v>5.4</v>
      </c>
      <c r="L203" s="320">
        <v>14.3</v>
      </c>
      <c r="M203" s="320">
        <v>21.9</v>
      </c>
      <c r="N203" s="320">
        <v>10.1</v>
      </c>
      <c r="O203" s="320">
        <v>6.4</v>
      </c>
      <c r="P203" s="342" t="s">
        <v>380</v>
      </c>
      <c r="Q203" s="320">
        <v>10.5</v>
      </c>
      <c r="R203" s="320">
        <v>4.9000000000000004</v>
      </c>
      <c r="S203" s="320">
        <v>10.5</v>
      </c>
      <c r="T203" s="320">
        <v>23.1</v>
      </c>
      <c r="U203" s="320">
        <v>46.4</v>
      </c>
      <c r="V203" s="320">
        <v>10.6</v>
      </c>
      <c r="W203" s="320">
        <v>7.2</v>
      </c>
      <c r="X203" s="320">
        <v>23</v>
      </c>
      <c r="Y203" s="320">
        <v>8.3000000000000007</v>
      </c>
      <c r="Z203" s="320">
        <v>15.3</v>
      </c>
      <c r="AA203" s="320">
        <v>9.3000000000000007</v>
      </c>
      <c r="AB203" s="320">
        <v>60.7</v>
      </c>
      <c r="AC203" s="320">
        <v>9.6</v>
      </c>
      <c r="AD203" s="320">
        <v>29.8</v>
      </c>
      <c r="AE203" s="320">
        <v>6</v>
      </c>
      <c r="AF203" s="320">
        <v>18.399999999999999</v>
      </c>
      <c r="AG203" s="279"/>
    </row>
    <row r="204" spans="2:33" s="291" customFormat="1" x14ac:dyDescent="0.2">
      <c r="B204" s="290">
        <v>0.29166666666666669</v>
      </c>
      <c r="C204" s="320">
        <v>28.7</v>
      </c>
      <c r="D204" s="320">
        <v>9.1</v>
      </c>
      <c r="E204" s="320">
        <v>10.7</v>
      </c>
      <c r="F204" s="320">
        <v>20.2</v>
      </c>
      <c r="G204" s="320">
        <v>25.5</v>
      </c>
      <c r="H204" s="320">
        <v>9.1999999999999993</v>
      </c>
      <c r="I204" s="320">
        <v>18.399999999999999</v>
      </c>
      <c r="J204" s="320">
        <v>10.199999999999999</v>
      </c>
      <c r="K204" s="320">
        <v>5.4</v>
      </c>
      <c r="L204" s="320">
        <v>7.1</v>
      </c>
      <c r="M204" s="320">
        <v>15.1</v>
      </c>
      <c r="N204" s="320">
        <v>12.8</v>
      </c>
      <c r="O204" s="320">
        <v>7.8</v>
      </c>
      <c r="P204" s="342" t="s">
        <v>379</v>
      </c>
      <c r="Q204" s="320">
        <v>9.4</v>
      </c>
      <c r="R204" s="320">
        <v>10.9</v>
      </c>
      <c r="S204" s="320">
        <v>16.399999999999999</v>
      </c>
      <c r="T204" s="320">
        <v>40.1</v>
      </c>
      <c r="U204" s="320">
        <v>17.2</v>
      </c>
      <c r="V204" s="320">
        <v>17.2</v>
      </c>
      <c r="W204" s="320">
        <v>6.6</v>
      </c>
      <c r="X204" s="320">
        <v>13.2</v>
      </c>
      <c r="Y204" s="320">
        <v>7.8</v>
      </c>
      <c r="Z204" s="320">
        <v>6.5</v>
      </c>
      <c r="AA204" s="320">
        <v>16.2</v>
      </c>
      <c r="AB204" s="320">
        <v>26.5</v>
      </c>
      <c r="AC204" s="320">
        <v>27.5</v>
      </c>
      <c r="AD204" s="320">
        <v>23.7</v>
      </c>
      <c r="AE204" s="320">
        <v>5.9</v>
      </c>
      <c r="AF204" s="320">
        <v>19.600000000000001</v>
      </c>
      <c r="AG204" s="279"/>
    </row>
    <row r="205" spans="2:33" s="291" customFormat="1" x14ac:dyDescent="0.2">
      <c r="B205" s="290">
        <v>0.33333333333333331</v>
      </c>
      <c r="C205" s="320">
        <v>26.9</v>
      </c>
      <c r="D205" s="320">
        <v>7.3</v>
      </c>
      <c r="E205" s="320">
        <v>12.9</v>
      </c>
      <c r="F205" s="320">
        <v>10.6</v>
      </c>
      <c r="G205" s="320">
        <v>14.2</v>
      </c>
      <c r="H205" s="320">
        <v>8.6</v>
      </c>
      <c r="I205" s="320">
        <v>13.1</v>
      </c>
      <c r="J205" s="320">
        <v>10.4</v>
      </c>
      <c r="K205" s="320">
        <v>5.8</v>
      </c>
      <c r="L205" s="320">
        <v>6</v>
      </c>
      <c r="M205" s="320">
        <v>14.8</v>
      </c>
      <c r="N205" s="320">
        <v>7.9</v>
      </c>
      <c r="O205" s="320">
        <v>7.8</v>
      </c>
      <c r="P205" s="320">
        <v>11.3</v>
      </c>
      <c r="Q205" s="320">
        <v>4.5999999999999996</v>
      </c>
      <c r="R205" s="320">
        <v>10</v>
      </c>
      <c r="S205" s="320">
        <v>10.7</v>
      </c>
      <c r="T205" s="320">
        <v>14.2</v>
      </c>
      <c r="U205" s="320">
        <v>6.8</v>
      </c>
      <c r="V205" s="320">
        <v>11.8</v>
      </c>
      <c r="W205" s="320">
        <v>9.3000000000000007</v>
      </c>
      <c r="X205" s="320">
        <v>11.8</v>
      </c>
      <c r="Y205" s="320">
        <v>6.7</v>
      </c>
      <c r="Z205" s="320">
        <v>5.7</v>
      </c>
      <c r="AA205" s="320">
        <v>12.4</v>
      </c>
      <c r="AB205" s="320">
        <v>15.4</v>
      </c>
      <c r="AC205" s="320">
        <v>14.8</v>
      </c>
      <c r="AD205" s="320">
        <v>12.1</v>
      </c>
      <c r="AE205" s="320">
        <v>5.9</v>
      </c>
      <c r="AF205" s="320">
        <v>11.6</v>
      </c>
      <c r="AG205" s="279"/>
    </row>
    <row r="206" spans="2:33" s="291" customFormat="1" x14ac:dyDescent="0.2">
      <c r="B206" s="290">
        <v>0.375</v>
      </c>
      <c r="C206" s="320">
        <v>17.5</v>
      </c>
      <c r="D206" s="320">
        <v>11.2</v>
      </c>
      <c r="E206" s="320">
        <v>9.9</v>
      </c>
      <c r="F206" s="320">
        <v>8.8000000000000007</v>
      </c>
      <c r="G206" s="320">
        <v>8.3000000000000007</v>
      </c>
      <c r="H206" s="320">
        <v>9.3000000000000007</v>
      </c>
      <c r="I206" s="320">
        <v>9.3000000000000007</v>
      </c>
      <c r="J206" s="320">
        <v>8.1999999999999993</v>
      </c>
      <c r="K206" s="320">
        <v>8.6</v>
      </c>
      <c r="L206" s="320">
        <v>5.2</v>
      </c>
      <c r="M206" s="320">
        <v>13.9</v>
      </c>
      <c r="N206" s="320">
        <v>5.5</v>
      </c>
      <c r="O206" s="320">
        <v>5.8</v>
      </c>
      <c r="P206" s="320">
        <v>10.8</v>
      </c>
      <c r="Q206" s="320">
        <v>4.3</v>
      </c>
      <c r="R206" s="320">
        <v>9.1999999999999993</v>
      </c>
      <c r="S206" s="320">
        <v>8.5</v>
      </c>
      <c r="T206" s="320">
        <v>13.6</v>
      </c>
      <c r="U206" s="320">
        <v>7.1</v>
      </c>
      <c r="V206" s="320">
        <v>5.9</v>
      </c>
      <c r="W206" s="320">
        <v>8.8000000000000007</v>
      </c>
      <c r="X206" s="320">
        <v>8.1</v>
      </c>
      <c r="Y206" s="320">
        <v>5.9</v>
      </c>
      <c r="Z206" s="320">
        <v>6.4</v>
      </c>
      <c r="AA206" s="320">
        <v>13.3</v>
      </c>
      <c r="AB206" s="320">
        <v>13.7</v>
      </c>
      <c r="AC206" s="320">
        <v>12.1</v>
      </c>
      <c r="AD206" s="320">
        <v>8</v>
      </c>
      <c r="AE206" s="320">
        <v>8.4</v>
      </c>
      <c r="AF206" s="320">
        <v>15.5</v>
      </c>
      <c r="AG206" s="279"/>
    </row>
    <row r="207" spans="2:33" s="291" customFormat="1" x14ac:dyDescent="0.2">
      <c r="B207" s="290">
        <v>0.41666666666666669</v>
      </c>
      <c r="C207" s="320">
        <v>10.199999999999999</v>
      </c>
      <c r="D207" s="320">
        <v>9</v>
      </c>
      <c r="E207" s="320">
        <v>7.5</v>
      </c>
      <c r="F207" s="320">
        <v>15.6</v>
      </c>
      <c r="G207" s="320">
        <v>7.7</v>
      </c>
      <c r="H207" s="320">
        <v>12.7</v>
      </c>
      <c r="I207" s="342" t="s">
        <v>379</v>
      </c>
      <c r="J207" s="320">
        <v>7.4</v>
      </c>
      <c r="K207" s="320">
        <v>6.5</v>
      </c>
      <c r="L207" s="320">
        <v>5</v>
      </c>
      <c r="M207" s="320">
        <v>11.7</v>
      </c>
      <c r="N207" s="320">
        <v>5</v>
      </c>
      <c r="O207" s="320">
        <v>4.9000000000000004</v>
      </c>
      <c r="P207" s="320">
        <v>8.8000000000000007</v>
      </c>
      <c r="Q207" s="320">
        <v>4.9000000000000004</v>
      </c>
      <c r="R207" s="320">
        <v>9.1999999999999993</v>
      </c>
      <c r="S207" s="320">
        <v>6.8</v>
      </c>
      <c r="T207" s="320">
        <v>9.9</v>
      </c>
      <c r="U207" s="320">
        <v>6.1</v>
      </c>
      <c r="V207" s="320">
        <v>6</v>
      </c>
      <c r="W207" s="320">
        <v>9.3000000000000007</v>
      </c>
      <c r="X207" s="320">
        <v>7.5</v>
      </c>
      <c r="Y207" s="320">
        <v>5.3</v>
      </c>
      <c r="Z207" s="320">
        <v>6</v>
      </c>
      <c r="AA207" s="320">
        <v>7.1</v>
      </c>
      <c r="AB207" s="320">
        <v>10</v>
      </c>
      <c r="AC207" s="320">
        <v>7.4</v>
      </c>
      <c r="AD207" s="320">
        <v>6.1</v>
      </c>
      <c r="AE207" s="320">
        <v>8.6</v>
      </c>
      <c r="AF207" s="320">
        <v>19.2</v>
      </c>
      <c r="AG207" s="279"/>
    </row>
    <row r="208" spans="2:33" s="291" customFormat="1" x14ac:dyDescent="0.2">
      <c r="B208" s="290">
        <v>0.45833333333333331</v>
      </c>
      <c r="C208" s="320">
        <v>9</v>
      </c>
      <c r="D208" s="320">
        <v>8.5</v>
      </c>
      <c r="E208" s="320">
        <v>10.7</v>
      </c>
      <c r="F208" s="320">
        <v>15</v>
      </c>
      <c r="G208" s="320">
        <v>8.1999999999999993</v>
      </c>
      <c r="H208" s="320">
        <v>11.7</v>
      </c>
      <c r="I208" s="320">
        <v>7.7</v>
      </c>
      <c r="J208" s="320">
        <v>6.7</v>
      </c>
      <c r="K208" s="320">
        <v>5.3</v>
      </c>
      <c r="L208" s="320">
        <v>4.2</v>
      </c>
      <c r="M208" s="320">
        <v>10.5</v>
      </c>
      <c r="N208" s="320">
        <v>5.0999999999999996</v>
      </c>
      <c r="O208" s="320">
        <v>5.7</v>
      </c>
      <c r="P208" s="320">
        <v>7.2</v>
      </c>
      <c r="Q208" s="320">
        <v>5</v>
      </c>
      <c r="R208" s="320">
        <v>6.2</v>
      </c>
      <c r="S208" s="320">
        <v>6.7</v>
      </c>
      <c r="T208" s="320">
        <v>6.9</v>
      </c>
      <c r="U208" s="320">
        <v>6.1</v>
      </c>
      <c r="V208" s="320">
        <v>6</v>
      </c>
      <c r="W208" s="320">
        <v>8.6</v>
      </c>
      <c r="X208" s="320">
        <v>7</v>
      </c>
      <c r="Y208" s="320">
        <v>5.6</v>
      </c>
      <c r="Z208" s="320">
        <v>5.2</v>
      </c>
      <c r="AA208" s="320">
        <v>5.6</v>
      </c>
      <c r="AB208" s="320">
        <v>9.9</v>
      </c>
      <c r="AC208" s="320">
        <v>5.9</v>
      </c>
      <c r="AD208" s="320">
        <v>5.9</v>
      </c>
      <c r="AE208" s="320">
        <v>7.8</v>
      </c>
      <c r="AF208" s="320">
        <v>14.7</v>
      </c>
      <c r="AG208" s="279"/>
    </row>
    <row r="209" spans="2:36" s="291" customFormat="1" x14ac:dyDescent="0.2">
      <c r="B209" s="290">
        <v>0.5</v>
      </c>
      <c r="C209" s="320">
        <v>7.7</v>
      </c>
      <c r="D209" s="320">
        <v>7.6</v>
      </c>
      <c r="E209" s="320">
        <v>8.1</v>
      </c>
      <c r="F209" s="320">
        <v>19</v>
      </c>
      <c r="G209" s="320">
        <v>8.3000000000000007</v>
      </c>
      <c r="H209" s="320">
        <v>11.6</v>
      </c>
      <c r="I209" s="320">
        <v>7.6</v>
      </c>
      <c r="J209" s="320">
        <v>5.8</v>
      </c>
      <c r="K209" s="320">
        <v>5</v>
      </c>
      <c r="L209" s="320">
        <v>4.7</v>
      </c>
      <c r="M209" s="320">
        <v>6.5</v>
      </c>
      <c r="N209" s="320">
        <v>5.2</v>
      </c>
      <c r="O209" s="320">
        <v>6.1</v>
      </c>
      <c r="P209" s="320">
        <v>6.5</v>
      </c>
      <c r="Q209" s="320">
        <v>5.0999999999999996</v>
      </c>
      <c r="R209" s="320">
        <v>6.4</v>
      </c>
      <c r="S209" s="320">
        <v>7.3</v>
      </c>
      <c r="T209" s="320">
        <v>7.2</v>
      </c>
      <c r="U209" s="320">
        <v>7.6</v>
      </c>
      <c r="V209" s="320">
        <v>6.1</v>
      </c>
      <c r="W209" s="320">
        <v>8.6999999999999993</v>
      </c>
      <c r="X209" s="320">
        <v>6.5</v>
      </c>
      <c r="Y209" s="320">
        <v>6.4</v>
      </c>
      <c r="Z209" s="320">
        <v>5.7</v>
      </c>
      <c r="AA209" s="320">
        <v>4.5</v>
      </c>
      <c r="AB209" s="320">
        <v>8.3000000000000007</v>
      </c>
      <c r="AC209" s="320">
        <v>5.7</v>
      </c>
      <c r="AD209" s="320">
        <v>5.5</v>
      </c>
      <c r="AE209" s="320">
        <v>7.5</v>
      </c>
      <c r="AF209" s="320">
        <v>12.4</v>
      </c>
      <c r="AG209" s="279"/>
    </row>
    <row r="210" spans="2:36" s="291" customFormat="1" x14ac:dyDescent="0.2">
      <c r="B210" s="290">
        <v>0.54166666666666663</v>
      </c>
      <c r="C210" s="320">
        <v>8</v>
      </c>
      <c r="D210" s="320">
        <v>6.4</v>
      </c>
      <c r="E210" s="320">
        <v>7.3</v>
      </c>
      <c r="F210" s="320">
        <v>18.8</v>
      </c>
      <c r="G210" s="320">
        <v>9.1</v>
      </c>
      <c r="H210" s="320">
        <v>12.2</v>
      </c>
      <c r="I210" s="320">
        <v>7.5</v>
      </c>
      <c r="J210" s="320">
        <v>6.8</v>
      </c>
      <c r="K210" s="320">
        <v>4.8</v>
      </c>
      <c r="L210" s="320">
        <v>4.5</v>
      </c>
      <c r="M210" s="320">
        <v>5.7</v>
      </c>
      <c r="N210" s="320">
        <v>4.5</v>
      </c>
      <c r="O210" s="320">
        <v>6.4</v>
      </c>
      <c r="P210" s="320">
        <v>6.2</v>
      </c>
      <c r="Q210" s="320">
        <v>5.7</v>
      </c>
      <c r="R210" s="320">
        <v>5.6</v>
      </c>
      <c r="S210" s="320">
        <v>7.4</v>
      </c>
      <c r="T210" s="320">
        <v>6</v>
      </c>
      <c r="U210" s="320">
        <v>7.2</v>
      </c>
      <c r="V210" s="320">
        <v>6.2</v>
      </c>
      <c r="W210" s="320">
        <v>8.3000000000000007</v>
      </c>
      <c r="X210" s="320">
        <v>5.8</v>
      </c>
      <c r="Y210" s="320">
        <v>4.8</v>
      </c>
      <c r="Z210" s="320">
        <v>4.9000000000000004</v>
      </c>
      <c r="AA210" s="320">
        <v>5.3</v>
      </c>
      <c r="AB210" s="320">
        <v>8.6</v>
      </c>
      <c r="AC210" s="320">
        <v>4.5</v>
      </c>
      <c r="AD210" s="320">
        <v>6.5</v>
      </c>
      <c r="AE210" s="320">
        <v>7.8</v>
      </c>
      <c r="AF210" s="320">
        <v>6.4</v>
      </c>
      <c r="AG210" s="279"/>
    </row>
    <row r="211" spans="2:36" s="291" customFormat="1" x14ac:dyDescent="0.2">
      <c r="B211" s="290">
        <v>0.58333333333333337</v>
      </c>
      <c r="C211" s="320">
        <v>8.1999999999999993</v>
      </c>
      <c r="D211" s="320">
        <v>6.2</v>
      </c>
      <c r="E211" s="320">
        <v>7.6</v>
      </c>
      <c r="F211" s="320">
        <v>25.8</v>
      </c>
      <c r="G211" s="320">
        <v>7.9</v>
      </c>
      <c r="H211" s="320">
        <v>12.3</v>
      </c>
      <c r="I211" s="320">
        <v>7.8</v>
      </c>
      <c r="J211" s="320">
        <v>7.3</v>
      </c>
      <c r="K211" s="320">
        <v>5.6</v>
      </c>
      <c r="L211" s="320">
        <v>3.6</v>
      </c>
      <c r="M211" s="320">
        <v>5</v>
      </c>
      <c r="N211" s="320">
        <v>5.7</v>
      </c>
      <c r="O211" s="320">
        <v>6.1</v>
      </c>
      <c r="P211" s="320">
        <v>5.8</v>
      </c>
      <c r="Q211" s="320">
        <v>5.3</v>
      </c>
      <c r="R211" s="320">
        <v>6.7</v>
      </c>
      <c r="S211" s="320">
        <v>6.8</v>
      </c>
      <c r="T211" s="320">
        <v>5.9</v>
      </c>
      <c r="U211" s="320">
        <v>6.1</v>
      </c>
      <c r="V211" s="320">
        <v>6.7</v>
      </c>
      <c r="W211" s="320">
        <v>6.6</v>
      </c>
      <c r="X211" s="320">
        <v>5.6</v>
      </c>
      <c r="Y211" s="342" t="s">
        <v>379</v>
      </c>
      <c r="Z211" s="320">
        <v>4.4000000000000004</v>
      </c>
      <c r="AA211" s="320">
        <v>4.8</v>
      </c>
      <c r="AB211" s="320">
        <v>7.2</v>
      </c>
      <c r="AC211" s="320">
        <v>4.5999999999999996</v>
      </c>
      <c r="AD211" s="320">
        <v>5</v>
      </c>
      <c r="AE211" s="320">
        <v>8.1</v>
      </c>
      <c r="AF211" s="320">
        <v>7.1</v>
      </c>
      <c r="AG211" s="279"/>
    </row>
    <row r="212" spans="2:36" s="291" customFormat="1" x14ac:dyDescent="0.2">
      <c r="B212" s="290">
        <v>0.625</v>
      </c>
      <c r="C212" s="320">
        <v>9.8000000000000007</v>
      </c>
      <c r="D212" s="320">
        <v>6.7</v>
      </c>
      <c r="E212" s="320">
        <v>7.4</v>
      </c>
      <c r="F212" s="320">
        <v>13.9</v>
      </c>
      <c r="G212" s="320">
        <v>8.6999999999999993</v>
      </c>
      <c r="H212" s="320">
        <v>12.8</v>
      </c>
      <c r="I212" s="320">
        <v>5.6</v>
      </c>
      <c r="J212" s="320">
        <v>5.9</v>
      </c>
      <c r="K212" s="320">
        <v>5.2</v>
      </c>
      <c r="L212" s="320">
        <v>4</v>
      </c>
      <c r="M212" s="320">
        <v>5</v>
      </c>
      <c r="N212" s="320">
        <v>5.8</v>
      </c>
      <c r="O212" s="320">
        <v>4.4000000000000004</v>
      </c>
      <c r="P212" s="320">
        <v>5.4</v>
      </c>
      <c r="Q212" s="320">
        <v>5.5</v>
      </c>
      <c r="R212" s="320">
        <v>5.6</v>
      </c>
      <c r="S212" s="320">
        <v>6.6</v>
      </c>
      <c r="T212" s="342" t="s">
        <v>379</v>
      </c>
      <c r="U212" s="320">
        <v>6.3</v>
      </c>
      <c r="V212" s="320">
        <v>5.4</v>
      </c>
      <c r="W212" s="320">
        <v>5</v>
      </c>
      <c r="X212" s="320">
        <v>4.5999999999999996</v>
      </c>
      <c r="Y212" s="320">
        <v>4.0999999999999996</v>
      </c>
      <c r="Z212" s="320">
        <v>4.8</v>
      </c>
      <c r="AA212" s="320">
        <v>5</v>
      </c>
      <c r="AB212" s="320">
        <v>7.4</v>
      </c>
      <c r="AC212" s="320">
        <v>5</v>
      </c>
      <c r="AD212" s="320">
        <v>3.8</v>
      </c>
      <c r="AE212" s="320">
        <v>8.5</v>
      </c>
      <c r="AF212" s="320">
        <v>7.1</v>
      </c>
      <c r="AG212" s="279"/>
    </row>
    <row r="213" spans="2:36" s="291" customFormat="1" x14ac:dyDescent="0.2">
      <c r="B213" s="290">
        <v>0.66666666666666663</v>
      </c>
      <c r="C213" s="320">
        <v>5.8</v>
      </c>
      <c r="D213" s="320">
        <v>5.8</v>
      </c>
      <c r="E213" s="320">
        <v>6.4</v>
      </c>
      <c r="F213" s="320">
        <v>10.5</v>
      </c>
      <c r="G213" s="320">
        <v>7.3</v>
      </c>
      <c r="H213" s="320">
        <v>12.5</v>
      </c>
      <c r="I213" s="320">
        <v>5.2</v>
      </c>
      <c r="J213" s="320">
        <v>5</v>
      </c>
      <c r="K213" s="320">
        <v>5.9</v>
      </c>
      <c r="L213" s="320">
        <v>3.1</v>
      </c>
      <c r="M213" s="320">
        <v>4.0999999999999996</v>
      </c>
      <c r="N213" s="320">
        <v>5.4</v>
      </c>
      <c r="O213" s="320">
        <v>3.7</v>
      </c>
      <c r="P213" s="320">
        <v>4.7</v>
      </c>
      <c r="Q213" s="320">
        <v>5.2</v>
      </c>
      <c r="R213" s="320">
        <v>5.2</v>
      </c>
      <c r="S213" s="320">
        <v>7.6</v>
      </c>
      <c r="T213" s="342" t="s">
        <v>379</v>
      </c>
      <c r="U213" s="320">
        <v>5.3</v>
      </c>
      <c r="V213" s="320">
        <v>5.3</v>
      </c>
      <c r="W213" s="320">
        <v>4.0999999999999996</v>
      </c>
      <c r="X213" s="320">
        <v>5.6</v>
      </c>
      <c r="Y213" s="320">
        <v>5.0999999999999996</v>
      </c>
      <c r="Z213" s="320">
        <v>4.7</v>
      </c>
      <c r="AA213" s="320">
        <v>6</v>
      </c>
      <c r="AB213" s="320">
        <v>9.1</v>
      </c>
      <c r="AC213" s="320">
        <v>6</v>
      </c>
      <c r="AD213" s="320">
        <v>3.8</v>
      </c>
      <c r="AE213" s="320">
        <v>8.1</v>
      </c>
      <c r="AF213" s="320">
        <v>7.7</v>
      </c>
      <c r="AG213" s="279"/>
    </row>
    <row r="214" spans="2:36" s="291" customFormat="1" x14ac:dyDescent="0.2">
      <c r="B214" s="290">
        <v>0.70833333333333337</v>
      </c>
      <c r="C214" s="320">
        <v>5.4</v>
      </c>
      <c r="D214" s="320">
        <v>6</v>
      </c>
      <c r="E214" s="320">
        <v>6.5</v>
      </c>
      <c r="F214" s="320">
        <v>7.8</v>
      </c>
      <c r="G214" s="320">
        <v>7.4</v>
      </c>
      <c r="H214" s="320">
        <v>23.2</v>
      </c>
      <c r="I214" s="320">
        <v>7.6</v>
      </c>
      <c r="J214" s="320">
        <v>4.3</v>
      </c>
      <c r="K214" s="320">
        <v>5.6</v>
      </c>
      <c r="L214" s="320">
        <v>3.6</v>
      </c>
      <c r="M214" s="320">
        <v>4</v>
      </c>
      <c r="N214" s="320">
        <v>5.7</v>
      </c>
      <c r="O214" s="320">
        <v>4.0999999999999996</v>
      </c>
      <c r="P214" s="320">
        <v>4.5</v>
      </c>
      <c r="Q214" s="320">
        <v>5.0999999999999996</v>
      </c>
      <c r="R214" s="320">
        <v>4.7</v>
      </c>
      <c r="S214" s="320">
        <v>8.1999999999999993</v>
      </c>
      <c r="T214" s="320">
        <v>7</v>
      </c>
      <c r="U214" s="320">
        <v>6</v>
      </c>
      <c r="V214" s="320">
        <v>5.7</v>
      </c>
      <c r="W214" s="320">
        <v>4.5</v>
      </c>
      <c r="X214" s="320">
        <v>5.6</v>
      </c>
      <c r="Y214" s="320">
        <v>4.7</v>
      </c>
      <c r="Z214" s="320">
        <v>4.5</v>
      </c>
      <c r="AA214" s="320">
        <v>9.3000000000000007</v>
      </c>
      <c r="AB214" s="320">
        <v>12.5</v>
      </c>
      <c r="AC214" s="320">
        <v>8.8000000000000007</v>
      </c>
      <c r="AD214" s="320">
        <v>3.9</v>
      </c>
      <c r="AE214" s="320">
        <v>10.6</v>
      </c>
      <c r="AF214" s="320">
        <v>7.8</v>
      </c>
      <c r="AG214" s="279"/>
    </row>
    <row r="215" spans="2:36" s="291" customFormat="1" x14ac:dyDescent="0.2">
      <c r="B215" s="290">
        <v>0.75</v>
      </c>
      <c r="C215" s="320">
        <v>5.9</v>
      </c>
      <c r="D215" s="320">
        <v>6.5</v>
      </c>
      <c r="E215" s="320">
        <v>7.2</v>
      </c>
      <c r="F215" s="320">
        <v>7.5</v>
      </c>
      <c r="G215" s="320">
        <v>8</v>
      </c>
      <c r="H215" s="320">
        <v>22.4</v>
      </c>
      <c r="I215" s="320">
        <v>10.5</v>
      </c>
      <c r="J215" s="320">
        <v>4.0999999999999996</v>
      </c>
      <c r="K215" s="320">
        <v>6.2</v>
      </c>
      <c r="L215" s="320">
        <v>3.9</v>
      </c>
      <c r="M215" s="320">
        <v>5.0999999999999996</v>
      </c>
      <c r="N215" s="320">
        <v>4.7</v>
      </c>
      <c r="O215" s="320">
        <v>5.2</v>
      </c>
      <c r="P215" s="342" t="s">
        <v>379</v>
      </c>
      <c r="Q215" s="320">
        <v>5.0999999999999996</v>
      </c>
      <c r="R215" s="320">
        <v>5.5</v>
      </c>
      <c r="S215" s="320">
        <v>7.9</v>
      </c>
      <c r="T215" s="320">
        <v>8.1</v>
      </c>
      <c r="U215" s="320">
        <v>6.7</v>
      </c>
      <c r="V215" s="320">
        <v>6.7</v>
      </c>
      <c r="W215" s="320">
        <v>6.4</v>
      </c>
      <c r="X215" s="320">
        <v>8.1999999999999993</v>
      </c>
      <c r="Y215" s="320">
        <v>4.8</v>
      </c>
      <c r="Z215" s="320">
        <v>6.4</v>
      </c>
      <c r="AA215" s="320">
        <v>14.8</v>
      </c>
      <c r="AB215" s="320">
        <v>21.4</v>
      </c>
      <c r="AC215" s="320">
        <v>11</v>
      </c>
      <c r="AD215" s="320">
        <v>4.8</v>
      </c>
      <c r="AE215" s="320">
        <v>5.3</v>
      </c>
      <c r="AF215" s="320">
        <v>7.4</v>
      </c>
      <c r="AG215" s="279"/>
      <c r="AJ215"/>
    </row>
    <row r="216" spans="2:36" s="291" customFormat="1" x14ac:dyDescent="0.2">
      <c r="B216" s="290">
        <v>0.79166666666666663</v>
      </c>
      <c r="C216" s="320">
        <v>5.4</v>
      </c>
      <c r="D216" s="320">
        <v>5.7</v>
      </c>
      <c r="E216" s="320">
        <v>7.9</v>
      </c>
      <c r="F216" s="320">
        <v>7.5</v>
      </c>
      <c r="G216" s="320">
        <v>6.8</v>
      </c>
      <c r="H216" s="320">
        <v>31.6</v>
      </c>
      <c r="I216" s="320">
        <v>12.8</v>
      </c>
      <c r="J216" s="320">
        <v>3.8</v>
      </c>
      <c r="K216" s="320">
        <v>7.7</v>
      </c>
      <c r="L216" s="320">
        <v>4</v>
      </c>
      <c r="M216" s="320">
        <v>4.9000000000000004</v>
      </c>
      <c r="N216" s="320">
        <v>4.7</v>
      </c>
      <c r="O216" s="320">
        <v>4.5999999999999996</v>
      </c>
      <c r="P216" s="342" t="s">
        <v>379</v>
      </c>
      <c r="Q216" s="320">
        <v>5.0999999999999996</v>
      </c>
      <c r="R216" s="320">
        <v>5.5</v>
      </c>
      <c r="S216" s="320">
        <v>6.8</v>
      </c>
      <c r="T216" s="320">
        <v>7.2</v>
      </c>
      <c r="U216" s="320">
        <v>9</v>
      </c>
      <c r="V216" s="320">
        <v>5.9</v>
      </c>
      <c r="W216" s="320">
        <v>5.8</v>
      </c>
      <c r="X216" s="320">
        <v>9.9</v>
      </c>
      <c r="Y216" s="320">
        <v>5.6</v>
      </c>
      <c r="Z216" s="320">
        <v>7.5</v>
      </c>
      <c r="AA216" s="320">
        <v>23.2</v>
      </c>
      <c r="AB216" s="320">
        <v>29.6</v>
      </c>
      <c r="AC216" s="320">
        <v>14.4</v>
      </c>
      <c r="AD216" s="320">
        <v>5.0999999999999996</v>
      </c>
      <c r="AE216" s="320">
        <v>13</v>
      </c>
      <c r="AF216" s="320">
        <v>8.6999999999999993</v>
      </c>
      <c r="AG216" s="279"/>
      <c r="AJ216"/>
    </row>
    <row r="217" spans="2:36" s="291" customFormat="1" x14ac:dyDescent="0.2">
      <c r="B217" s="290">
        <v>0.83333333333333337</v>
      </c>
      <c r="C217" s="320">
        <v>5.9</v>
      </c>
      <c r="D217" s="320">
        <v>5.0999999999999996</v>
      </c>
      <c r="E217" s="320">
        <v>6.6</v>
      </c>
      <c r="F217" s="320">
        <v>7.3</v>
      </c>
      <c r="G217" s="320">
        <v>6.8</v>
      </c>
      <c r="H217" s="320">
        <v>44.3</v>
      </c>
      <c r="I217" s="320">
        <v>33.4</v>
      </c>
      <c r="J217" s="320">
        <v>3.8</v>
      </c>
      <c r="K217" s="320">
        <v>4.8</v>
      </c>
      <c r="L217" s="320">
        <v>3.7</v>
      </c>
      <c r="M217" s="320">
        <v>4.5</v>
      </c>
      <c r="N217" s="320">
        <v>4.7</v>
      </c>
      <c r="O217" s="320">
        <v>5.8</v>
      </c>
      <c r="P217" s="320">
        <v>5.4</v>
      </c>
      <c r="Q217" s="320">
        <v>4.5</v>
      </c>
      <c r="R217" s="320">
        <v>4.5999999999999996</v>
      </c>
      <c r="S217" s="320">
        <v>5.5</v>
      </c>
      <c r="T217" s="320">
        <v>8.8000000000000007</v>
      </c>
      <c r="U217" s="320">
        <v>8.3000000000000007</v>
      </c>
      <c r="V217" s="320">
        <v>4.9000000000000004</v>
      </c>
      <c r="W217" s="320">
        <v>6.5</v>
      </c>
      <c r="X217" s="320">
        <v>11.4</v>
      </c>
      <c r="Y217" s="320">
        <v>5.3</v>
      </c>
      <c r="Z217" s="320">
        <v>6.9</v>
      </c>
      <c r="AA217" s="320">
        <v>33</v>
      </c>
      <c r="AB217" s="320">
        <v>28.3</v>
      </c>
      <c r="AC217" s="320">
        <v>7.8</v>
      </c>
      <c r="AD217" s="320">
        <v>4.5999999999999996</v>
      </c>
      <c r="AE217" s="320">
        <v>7.2</v>
      </c>
      <c r="AF217" s="320">
        <v>8.1999999999999993</v>
      </c>
      <c r="AG217" s="279"/>
      <c r="AJ217"/>
    </row>
    <row r="218" spans="2:36" s="291" customFormat="1" x14ac:dyDescent="0.2">
      <c r="B218" s="290">
        <v>0.875</v>
      </c>
      <c r="C218" s="320">
        <v>6.4</v>
      </c>
      <c r="D218" s="320">
        <v>6.3</v>
      </c>
      <c r="E218" s="320">
        <v>6.4</v>
      </c>
      <c r="F218" s="320">
        <v>6.4</v>
      </c>
      <c r="G218" s="320">
        <v>6.4</v>
      </c>
      <c r="H218" s="320">
        <v>33.299999999999997</v>
      </c>
      <c r="I218" s="320">
        <v>24.6</v>
      </c>
      <c r="J218" s="320">
        <v>4</v>
      </c>
      <c r="K218" s="320">
        <v>9.6</v>
      </c>
      <c r="L218" s="320">
        <v>4.8</v>
      </c>
      <c r="M218" s="320">
        <v>5.6</v>
      </c>
      <c r="N218" s="320">
        <v>4.5999999999999996</v>
      </c>
      <c r="O218" s="320">
        <v>5.6</v>
      </c>
      <c r="P218" s="320">
        <v>4.8</v>
      </c>
      <c r="Q218" s="320">
        <v>3.7</v>
      </c>
      <c r="R218" s="320">
        <v>3.6</v>
      </c>
      <c r="S218" s="320">
        <v>4.4000000000000004</v>
      </c>
      <c r="T218" s="320">
        <v>7.2</v>
      </c>
      <c r="U218" s="320">
        <v>6.9</v>
      </c>
      <c r="V218" s="320">
        <v>4.7</v>
      </c>
      <c r="W218" s="320">
        <v>7.5</v>
      </c>
      <c r="X218" s="320">
        <v>9.4</v>
      </c>
      <c r="Y218" s="320">
        <v>5</v>
      </c>
      <c r="Z218" s="320">
        <v>6.4</v>
      </c>
      <c r="AA218" s="320">
        <v>14.7</v>
      </c>
      <c r="AB218" s="320">
        <v>30</v>
      </c>
      <c r="AC218" s="320">
        <v>12.3</v>
      </c>
      <c r="AD218" s="320">
        <v>4.2</v>
      </c>
      <c r="AE218" s="320">
        <v>5.5</v>
      </c>
      <c r="AF218" s="320">
        <v>7.6</v>
      </c>
      <c r="AG218" s="279"/>
      <c r="AJ218"/>
    </row>
    <row r="219" spans="2:36" s="291" customFormat="1" x14ac:dyDescent="0.2">
      <c r="B219" s="290">
        <v>0.91666666666666663</v>
      </c>
      <c r="C219" s="320">
        <v>5</v>
      </c>
      <c r="D219" s="320">
        <v>4.8</v>
      </c>
      <c r="E219" s="320">
        <v>6.9</v>
      </c>
      <c r="F219" s="320">
        <v>6.7</v>
      </c>
      <c r="G219" s="320">
        <v>6.6</v>
      </c>
      <c r="H219" s="320">
        <v>13.2</v>
      </c>
      <c r="I219" s="320">
        <v>19.7</v>
      </c>
      <c r="J219" s="320">
        <v>4.5999999999999996</v>
      </c>
      <c r="K219" s="320">
        <v>8.3000000000000007</v>
      </c>
      <c r="L219" s="320">
        <v>8.8000000000000007</v>
      </c>
      <c r="M219" s="320">
        <v>6.3</v>
      </c>
      <c r="N219" s="320">
        <v>5.3</v>
      </c>
      <c r="O219" s="320">
        <v>6.3</v>
      </c>
      <c r="P219" s="320">
        <v>4.9000000000000004</v>
      </c>
      <c r="Q219" s="320">
        <v>7.5</v>
      </c>
      <c r="R219" s="320">
        <v>4.3</v>
      </c>
      <c r="S219" s="320">
        <v>7.4</v>
      </c>
      <c r="T219" s="320">
        <v>6.5</v>
      </c>
      <c r="U219" s="320">
        <v>11.8</v>
      </c>
      <c r="V219" s="320">
        <v>4.7</v>
      </c>
      <c r="W219" s="320">
        <v>7.4</v>
      </c>
      <c r="X219" s="320">
        <v>4.4000000000000004</v>
      </c>
      <c r="Y219" s="320">
        <v>4.8</v>
      </c>
      <c r="Z219" s="320">
        <v>6.6</v>
      </c>
      <c r="AA219" s="320">
        <v>24.3</v>
      </c>
      <c r="AB219" s="320">
        <v>37.6</v>
      </c>
      <c r="AC219" s="320">
        <v>17.2</v>
      </c>
      <c r="AD219" s="320">
        <v>4.5999999999999996</v>
      </c>
      <c r="AE219" s="320">
        <v>5.8</v>
      </c>
      <c r="AF219" s="320">
        <v>6.9</v>
      </c>
      <c r="AG219" s="279"/>
    </row>
    <row r="220" spans="2:36" s="291" customFormat="1" x14ac:dyDescent="0.2">
      <c r="B220" s="290">
        <v>0.95833333333333337</v>
      </c>
      <c r="C220" s="320">
        <v>4.4000000000000004</v>
      </c>
      <c r="D220" s="320">
        <v>5.3</v>
      </c>
      <c r="E220" s="320">
        <v>6.7</v>
      </c>
      <c r="F220" s="320">
        <v>7</v>
      </c>
      <c r="G220" s="320">
        <v>6</v>
      </c>
      <c r="H220" s="320">
        <v>12.5</v>
      </c>
      <c r="I220" s="320">
        <v>12</v>
      </c>
      <c r="J220" s="320">
        <v>4.7</v>
      </c>
      <c r="K220" s="320">
        <v>7</v>
      </c>
      <c r="L220" s="320">
        <v>6.2</v>
      </c>
      <c r="M220" s="320">
        <v>7.5</v>
      </c>
      <c r="N220" s="320">
        <v>6.8</v>
      </c>
      <c r="O220" s="320">
        <v>6.7</v>
      </c>
      <c r="P220" s="320">
        <v>5.3</v>
      </c>
      <c r="Q220" s="320">
        <v>8.4</v>
      </c>
      <c r="R220" s="320">
        <v>3.8</v>
      </c>
      <c r="S220" s="320">
        <v>32.700000000000003</v>
      </c>
      <c r="T220" s="320">
        <v>13.5</v>
      </c>
      <c r="U220" s="320">
        <v>14.5</v>
      </c>
      <c r="V220" s="320">
        <v>7.4</v>
      </c>
      <c r="W220" s="320">
        <v>9.9</v>
      </c>
      <c r="X220" s="320">
        <v>5.6</v>
      </c>
      <c r="Y220" s="320">
        <v>5.4</v>
      </c>
      <c r="Z220" s="320">
        <v>6.5</v>
      </c>
      <c r="AA220" s="320">
        <v>29</v>
      </c>
      <c r="AB220" s="320">
        <v>20.399999999999999</v>
      </c>
      <c r="AC220" s="320">
        <v>18</v>
      </c>
      <c r="AD220" s="320">
        <v>4.9000000000000004</v>
      </c>
      <c r="AE220" s="320">
        <v>11.8</v>
      </c>
      <c r="AF220" s="320">
        <v>6.3</v>
      </c>
      <c r="AG220" s="279"/>
    </row>
    <row r="221" spans="2:36" s="293" customFormat="1" ht="33" customHeight="1" x14ac:dyDescent="0.2">
      <c r="B221" s="288" t="s">
        <v>259</v>
      </c>
      <c r="C221" s="352">
        <v>10.199999999999999</v>
      </c>
      <c r="D221" s="352">
        <v>6.5</v>
      </c>
      <c r="E221" s="352">
        <v>8.1999999999999993</v>
      </c>
      <c r="F221" s="352">
        <v>11.5</v>
      </c>
      <c r="G221" s="352">
        <v>11.8</v>
      </c>
      <c r="H221" s="352">
        <v>15.2</v>
      </c>
      <c r="I221" s="352">
        <v>13.9</v>
      </c>
      <c r="J221" s="352">
        <v>8.4</v>
      </c>
      <c r="K221" s="352">
        <v>6.1</v>
      </c>
      <c r="L221" s="352">
        <v>7.4</v>
      </c>
      <c r="M221" s="352">
        <v>9.1999999999999993</v>
      </c>
      <c r="N221" s="352">
        <v>7</v>
      </c>
      <c r="O221" s="352">
        <v>6.2</v>
      </c>
      <c r="P221" s="352">
        <v>6.4</v>
      </c>
      <c r="Q221" s="352">
        <v>6.2</v>
      </c>
      <c r="R221" s="352">
        <v>6.3</v>
      </c>
      <c r="S221" s="352">
        <v>8.4</v>
      </c>
      <c r="T221" s="352">
        <v>10.6</v>
      </c>
      <c r="U221" s="352">
        <v>22.5</v>
      </c>
      <c r="V221" s="352">
        <v>8.4</v>
      </c>
      <c r="W221" s="352">
        <v>7.5</v>
      </c>
      <c r="X221" s="352">
        <v>10.9</v>
      </c>
      <c r="Y221" s="352">
        <v>5.8</v>
      </c>
      <c r="Z221" s="352">
        <v>11.5</v>
      </c>
      <c r="AA221" s="352">
        <v>12.3</v>
      </c>
      <c r="AB221" s="352">
        <v>26.1</v>
      </c>
      <c r="AC221" s="352">
        <v>10.1</v>
      </c>
      <c r="AD221" s="352">
        <v>9.1999999999999993</v>
      </c>
      <c r="AE221" s="352">
        <v>7.3</v>
      </c>
      <c r="AF221" s="352">
        <v>11.8</v>
      </c>
      <c r="AG221" s="279"/>
    </row>
    <row r="222" spans="2:36" s="293" customFormat="1" ht="27" customHeight="1" x14ac:dyDescent="0.2">
      <c r="B222" s="288" t="s">
        <v>260</v>
      </c>
      <c r="C222" s="363" t="s">
        <v>261</v>
      </c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  <c r="AA222" s="364"/>
      <c r="AB222" s="364"/>
      <c r="AC222" s="364"/>
      <c r="AD222" s="364"/>
      <c r="AE222" s="364"/>
      <c r="AF222" s="365"/>
      <c r="AG222" s="279"/>
    </row>
    <row r="223" spans="2:36" ht="10.5" customHeight="1" x14ac:dyDescent="0.2">
      <c r="B223" s="334" t="s">
        <v>306</v>
      </c>
    </row>
    <row r="224" spans="2:36" ht="10.5" customHeight="1" x14ac:dyDescent="0.2">
      <c r="B224" s="334" t="s">
        <v>381</v>
      </c>
    </row>
    <row r="225" spans="2:2" ht="12" customHeight="1" x14ac:dyDescent="0.2">
      <c r="B225" s="294"/>
    </row>
  </sheetData>
  <mergeCells count="31">
    <mergeCell ref="C222:AF222"/>
    <mergeCell ref="F182:AF184"/>
    <mergeCell ref="B190:AF190"/>
    <mergeCell ref="B102:AF102"/>
    <mergeCell ref="C45:S45"/>
    <mergeCell ref="C178:AG178"/>
    <mergeCell ref="B182:E184"/>
    <mergeCell ref="B186:C186"/>
    <mergeCell ref="V194:W194"/>
    <mergeCell ref="C134:AF134"/>
    <mergeCell ref="B138:E140"/>
    <mergeCell ref="F138:AG140"/>
    <mergeCell ref="B142:C142"/>
    <mergeCell ref="B146:AG146"/>
    <mergeCell ref="V150:W150"/>
    <mergeCell ref="B92:O92"/>
    <mergeCell ref="B94:E96"/>
    <mergeCell ref="F94:AF96"/>
    <mergeCell ref="B98:C98"/>
    <mergeCell ref="V106:W106"/>
    <mergeCell ref="B50:E52"/>
    <mergeCell ref="F50:AG52"/>
    <mergeCell ref="B54:C54"/>
    <mergeCell ref="B58:AG58"/>
    <mergeCell ref="V62:W62"/>
    <mergeCell ref="C90:AG90"/>
    <mergeCell ref="B5:E7"/>
    <mergeCell ref="F5:AG7"/>
    <mergeCell ref="B9:C9"/>
    <mergeCell ref="B13:AG13"/>
    <mergeCell ref="V17:W17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5" manualBreakCount="5">
    <brk id="3" max="32" man="1"/>
    <brk id="48" max="32" man="1"/>
    <brk id="92" max="32" man="1"/>
    <brk id="136" max="32" man="1"/>
    <brk id="180" max="3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baseColWidth="10" defaultRowHeight="12.75" x14ac:dyDescent="0.2"/>
  <cols>
    <col min="2" max="2" width="14.7109375" bestFit="1" customWidth="1"/>
  </cols>
  <sheetData>
    <row r="1" spans="1:3" x14ac:dyDescent="0.2">
      <c r="A1" s="171" t="s">
        <v>101</v>
      </c>
      <c r="B1" s="329" t="s">
        <v>274</v>
      </c>
      <c r="C1" s="331">
        <v>64.599999999999994</v>
      </c>
    </row>
    <row r="2" spans="1:3" x14ac:dyDescent="0.2">
      <c r="A2" s="171" t="s">
        <v>79</v>
      </c>
      <c r="B2" s="329" t="s">
        <v>296</v>
      </c>
      <c r="C2" s="331">
        <v>0.81299999999999994</v>
      </c>
    </row>
    <row r="3" spans="1:3" x14ac:dyDescent="0.2">
      <c r="A3" s="171" t="s">
        <v>147</v>
      </c>
      <c r="B3" s="329" t="s">
        <v>275</v>
      </c>
      <c r="C3" s="331">
        <v>2.5529999999999999</v>
      </c>
    </row>
    <row r="4" spans="1:3" x14ac:dyDescent="0.2">
      <c r="A4" s="171" t="s">
        <v>98</v>
      </c>
      <c r="B4" s="329" t="s">
        <v>277</v>
      </c>
      <c r="C4" s="331">
        <v>5.1349999999999998</v>
      </c>
    </row>
    <row r="5" spans="1:3" x14ac:dyDescent="0.2">
      <c r="A5" s="171" t="s">
        <v>96</v>
      </c>
      <c r="B5" s="329" t="s">
        <v>278</v>
      </c>
      <c r="C5" s="330" t="s">
        <v>213</v>
      </c>
    </row>
    <row r="6" spans="1:3" x14ac:dyDescent="0.2">
      <c r="A6" s="171" t="s">
        <v>106</v>
      </c>
      <c r="B6" s="329" t="s">
        <v>279</v>
      </c>
      <c r="C6" s="331">
        <v>0.58140000000000003</v>
      </c>
    </row>
    <row r="7" spans="1:3" x14ac:dyDescent="0.2">
      <c r="A7" s="171" t="s">
        <v>107</v>
      </c>
      <c r="B7" s="329" t="s">
        <v>276</v>
      </c>
      <c r="C7" s="331">
        <v>1.96</v>
      </c>
    </row>
    <row r="8" spans="1:3" x14ac:dyDescent="0.2">
      <c r="A8" s="171" t="s">
        <v>94</v>
      </c>
      <c r="B8" s="329" t="s">
        <v>281</v>
      </c>
      <c r="C8" s="331">
        <v>0.38200000000000001</v>
      </c>
    </row>
    <row r="9" spans="1:3" x14ac:dyDescent="0.2">
      <c r="A9" s="171" t="s">
        <v>108</v>
      </c>
      <c r="B9" s="329" t="s">
        <v>280</v>
      </c>
      <c r="C9" s="331">
        <v>1150</v>
      </c>
    </row>
    <row r="10" spans="1:3" x14ac:dyDescent="0.2">
      <c r="A10" s="171" t="s">
        <v>92</v>
      </c>
      <c r="B10" s="329" t="s">
        <v>282</v>
      </c>
      <c r="C10" s="331">
        <v>1.4450000000000001</v>
      </c>
    </row>
    <row r="11" spans="1:3" x14ac:dyDescent="0.2">
      <c r="A11" s="171" t="s">
        <v>88</v>
      </c>
      <c r="B11" s="329" t="s">
        <v>284</v>
      </c>
      <c r="C11" s="331">
        <v>32.340000000000003</v>
      </c>
    </row>
    <row r="12" spans="1:3" x14ac:dyDescent="0.2">
      <c r="A12" s="171" t="s">
        <v>90</v>
      </c>
      <c r="B12" s="329" t="s">
        <v>283</v>
      </c>
      <c r="C12" s="330" t="s">
        <v>214</v>
      </c>
    </row>
    <row r="13" spans="1:3" x14ac:dyDescent="0.2">
      <c r="A13" s="171" t="s">
        <v>109</v>
      </c>
      <c r="B13" s="329" t="s">
        <v>299</v>
      </c>
      <c r="C13" s="330" t="s">
        <v>270</v>
      </c>
    </row>
    <row r="14" spans="1:3" x14ac:dyDescent="0.2">
      <c r="A14" s="171" t="s">
        <v>110</v>
      </c>
      <c r="B14" s="329" t="s">
        <v>300</v>
      </c>
      <c r="C14" s="331">
        <v>2.633</v>
      </c>
    </row>
    <row r="15" spans="1:3" x14ac:dyDescent="0.2">
      <c r="A15" s="171" t="s">
        <v>148</v>
      </c>
      <c r="B15" s="329" t="s">
        <v>294</v>
      </c>
      <c r="C15" s="331">
        <v>215.6</v>
      </c>
    </row>
    <row r="16" spans="1:3" x14ac:dyDescent="0.2">
      <c r="A16" s="171" t="s">
        <v>111</v>
      </c>
      <c r="B16" s="329" t="s">
        <v>285</v>
      </c>
      <c r="C16" s="331">
        <v>666.9</v>
      </c>
    </row>
    <row r="17" spans="1:3" x14ac:dyDescent="0.2">
      <c r="A17" s="171" t="s">
        <v>112</v>
      </c>
      <c r="B17" s="329" t="s">
        <v>288</v>
      </c>
      <c r="C17" s="330" t="s">
        <v>271</v>
      </c>
    </row>
    <row r="18" spans="1:3" x14ac:dyDescent="0.2">
      <c r="A18" s="171" t="s">
        <v>113</v>
      </c>
      <c r="B18" s="329" t="s">
        <v>289</v>
      </c>
      <c r="C18" s="331">
        <v>150.6</v>
      </c>
    </row>
    <row r="19" spans="1:3" x14ac:dyDescent="0.2">
      <c r="A19" s="171" t="s">
        <v>86</v>
      </c>
      <c r="B19" s="329" t="s">
        <v>290</v>
      </c>
      <c r="C19" s="331">
        <v>123.5</v>
      </c>
    </row>
    <row r="20" spans="1:3" x14ac:dyDescent="0.2">
      <c r="A20" s="171" t="s">
        <v>69</v>
      </c>
      <c r="B20" s="329" t="s">
        <v>286</v>
      </c>
      <c r="C20" s="330" t="s">
        <v>252</v>
      </c>
    </row>
    <row r="21" spans="1:3" x14ac:dyDescent="0.2">
      <c r="A21" s="171" t="s">
        <v>84</v>
      </c>
      <c r="B21" s="329" t="s">
        <v>291</v>
      </c>
      <c r="C21" s="331">
        <v>1.3520000000000001</v>
      </c>
    </row>
    <row r="22" spans="1:3" x14ac:dyDescent="0.2">
      <c r="A22" s="171" t="s">
        <v>150</v>
      </c>
      <c r="B22" s="329" t="s">
        <v>293</v>
      </c>
      <c r="C22" s="331">
        <v>2.621</v>
      </c>
    </row>
    <row r="23" spans="1:3" x14ac:dyDescent="0.2">
      <c r="A23" s="171" t="s">
        <v>103</v>
      </c>
      <c r="B23" s="329" t="s">
        <v>273</v>
      </c>
      <c r="C23" s="331">
        <v>0.28689999999999999</v>
      </c>
    </row>
    <row r="24" spans="1:3" x14ac:dyDescent="0.2">
      <c r="A24" s="171" t="s">
        <v>81</v>
      </c>
      <c r="B24" s="329" t="s">
        <v>295</v>
      </c>
      <c r="C24" s="331">
        <v>42.71</v>
      </c>
    </row>
    <row r="25" spans="1:3" x14ac:dyDescent="0.2">
      <c r="A25" s="171" t="s">
        <v>114</v>
      </c>
      <c r="B25" s="329" t="s">
        <v>287</v>
      </c>
      <c r="C25" s="331">
        <v>50.6</v>
      </c>
    </row>
    <row r="26" spans="1:3" x14ac:dyDescent="0.2">
      <c r="A26" s="171" t="s">
        <v>77</v>
      </c>
      <c r="B26" s="329" t="s">
        <v>297</v>
      </c>
      <c r="C26" s="330" t="s">
        <v>269</v>
      </c>
    </row>
    <row r="27" spans="1:3" x14ac:dyDescent="0.2">
      <c r="A27" s="171" t="s">
        <v>115</v>
      </c>
      <c r="B27" s="329" t="s">
        <v>298</v>
      </c>
      <c r="C27" s="331">
        <v>71.7</v>
      </c>
    </row>
    <row r="28" spans="1:3" x14ac:dyDescent="0.2">
      <c r="A28" s="171" t="s">
        <v>116</v>
      </c>
      <c r="B28" s="329" t="s">
        <v>292</v>
      </c>
      <c r="C28" s="330" t="s">
        <v>268</v>
      </c>
    </row>
    <row r="29" spans="1:3" x14ac:dyDescent="0.2">
      <c r="A29" s="171" t="s">
        <v>75</v>
      </c>
      <c r="B29" s="329" t="s">
        <v>302</v>
      </c>
      <c r="C29" s="330" t="s">
        <v>253</v>
      </c>
    </row>
    <row r="30" spans="1:3" x14ac:dyDescent="0.2">
      <c r="A30" s="171" t="s">
        <v>117</v>
      </c>
      <c r="B30" s="329" t="s">
        <v>301</v>
      </c>
      <c r="C30" s="331">
        <v>0.77</v>
      </c>
    </row>
    <row r="31" spans="1:3" x14ac:dyDescent="0.2">
      <c r="A31" s="171" t="s">
        <v>194</v>
      </c>
      <c r="B31" s="329" t="s">
        <v>303</v>
      </c>
      <c r="C31" s="330" t="s">
        <v>254</v>
      </c>
    </row>
    <row r="32" spans="1:3" x14ac:dyDescent="0.2">
      <c r="A32" s="171" t="s">
        <v>73</v>
      </c>
      <c r="B32" s="329" t="s">
        <v>304</v>
      </c>
      <c r="C32" s="330" t="s">
        <v>272</v>
      </c>
    </row>
    <row r="33" spans="1:3" ht="13.5" thickBot="1" x14ac:dyDescent="0.25">
      <c r="A33" s="173" t="s">
        <v>71</v>
      </c>
      <c r="B33" s="329" t="s">
        <v>305</v>
      </c>
      <c r="C33" s="331">
        <v>92.06</v>
      </c>
    </row>
  </sheetData>
  <sortState ref="B1:C34">
    <sortCondition ref="B1:B3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5"/>
  <sheetViews>
    <sheetView workbookViewId="0"/>
  </sheetViews>
  <sheetFormatPr baseColWidth="10" defaultColWidth="11.5703125" defaultRowHeight="12.75" x14ac:dyDescent="0.2"/>
  <cols>
    <col min="3" max="3" width="2.42578125" customWidth="1"/>
    <col min="4" max="4" width="23.5703125" customWidth="1"/>
    <col min="5" max="5" width="21.85546875" customWidth="1"/>
    <col min="6" max="6" width="19.28515625" customWidth="1"/>
    <col min="7" max="7" width="14.85546875" customWidth="1"/>
    <col min="8" max="8" width="17.140625" customWidth="1"/>
    <col min="9" max="9" width="2.28515625" style="138" customWidth="1"/>
    <col min="10" max="10" width="5.140625" customWidth="1"/>
    <col min="11" max="15" width="9.7109375" customWidth="1"/>
  </cols>
  <sheetData>
    <row r="1" spans="4:9" ht="13.15" customHeight="1" x14ac:dyDescent="0.2">
      <c r="D1" s="135"/>
      <c r="E1" s="401" t="s">
        <v>216</v>
      </c>
      <c r="F1" s="401"/>
      <c r="G1" s="401"/>
      <c r="H1" s="402"/>
    </row>
    <row r="2" spans="4:9" ht="13.15" customHeight="1" x14ac:dyDescent="0.2">
      <c r="D2" s="136"/>
      <c r="E2" s="403"/>
      <c r="F2" s="403"/>
      <c r="G2" s="403"/>
      <c r="H2" s="404"/>
    </row>
    <row r="3" spans="4:9" ht="13.15" customHeight="1" x14ac:dyDescent="0.2">
      <c r="D3" s="136"/>
      <c r="E3" s="403"/>
      <c r="F3" s="403"/>
      <c r="G3" s="403"/>
      <c r="H3" s="404"/>
    </row>
    <row r="4" spans="4:9" ht="13.9" customHeight="1" thickBot="1" x14ac:dyDescent="0.25">
      <c r="D4" s="137"/>
      <c r="E4" s="405"/>
      <c r="F4" s="405"/>
      <c r="G4" s="405"/>
      <c r="H4" s="406"/>
    </row>
    <row r="5" spans="4:9" ht="13.9" customHeight="1" x14ac:dyDescent="0.2">
      <c r="D5" s="138"/>
      <c r="E5" s="138"/>
      <c r="F5" s="138"/>
      <c r="G5" s="138"/>
      <c r="H5" s="138"/>
    </row>
    <row r="6" spans="4:9" ht="36" customHeight="1" x14ac:dyDescent="0.2">
      <c r="D6" s="139" t="s">
        <v>188</v>
      </c>
      <c r="E6" s="408" t="s">
        <v>250</v>
      </c>
      <c r="F6" s="408"/>
      <c r="G6" s="408"/>
      <c r="H6" s="408"/>
    </row>
    <row r="7" spans="4:9" ht="9" customHeight="1" x14ac:dyDescent="0.2">
      <c r="D7" s="138"/>
      <c r="E7" s="138"/>
      <c r="F7" s="138"/>
      <c r="G7" s="138"/>
      <c r="H7" s="138"/>
    </row>
    <row r="8" spans="4:9" ht="15.6" customHeight="1" x14ac:dyDescent="0.2">
      <c r="D8" s="139" t="s">
        <v>146</v>
      </c>
      <c r="E8" s="150" t="s">
        <v>203</v>
      </c>
      <c r="F8" s="139" t="s">
        <v>189</v>
      </c>
      <c r="G8" s="150" t="s">
        <v>251</v>
      </c>
      <c r="H8" s="105"/>
      <c r="I8" s="160"/>
    </row>
    <row r="9" spans="4:9" ht="7.9" customHeight="1" x14ac:dyDescent="0.2">
      <c r="D9" s="138"/>
      <c r="E9" s="138"/>
      <c r="F9" s="138"/>
      <c r="G9" s="138"/>
      <c r="H9" s="138"/>
      <c r="I9" s="160"/>
    </row>
    <row r="10" spans="4:9" ht="15.6" customHeight="1" x14ac:dyDescent="0.2">
      <c r="D10" s="399" t="s">
        <v>217</v>
      </c>
      <c r="E10" s="399"/>
      <c r="F10" s="399"/>
      <c r="G10" s="399"/>
      <c r="H10" s="399"/>
      <c r="I10" s="160"/>
    </row>
    <row r="11" spans="4:9" ht="9" customHeight="1" x14ac:dyDescent="0.2">
      <c r="D11" s="138"/>
      <c r="E11" s="138"/>
      <c r="F11" s="138"/>
      <c r="G11" s="138"/>
      <c r="H11" s="138"/>
    </row>
    <row r="12" spans="4:9" ht="15.6" customHeight="1" x14ac:dyDescent="0.2">
      <c r="D12" s="139" t="s">
        <v>33</v>
      </c>
      <c r="E12" s="228" t="s">
        <v>191</v>
      </c>
      <c r="F12" s="106" t="s">
        <v>8</v>
      </c>
      <c r="G12" s="407" t="s">
        <v>192</v>
      </c>
      <c r="H12" s="407"/>
    </row>
    <row r="13" spans="4:9" ht="9" customHeight="1" x14ac:dyDescent="0.2">
      <c r="D13" s="138"/>
      <c r="E13" s="138"/>
      <c r="F13" s="140"/>
      <c r="G13" s="138"/>
      <c r="H13" s="138"/>
    </row>
    <row r="14" spans="4:9" ht="15.6" customHeight="1" x14ac:dyDescent="0.2">
      <c r="D14" s="106" t="s">
        <v>9</v>
      </c>
      <c r="E14" s="227" t="s">
        <v>193</v>
      </c>
      <c r="F14" s="106" t="s">
        <v>10</v>
      </c>
      <c r="G14" s="407" t="s">
        <v>204</v>
      </c>
      <c r="H14" s="407"/>
    </row>
    <row r="15" spans="4:9" ht="13.15" customHeight="1" x14ac:dyDescent="0.2">
      <c r="D15" s="138"/>
      <c r="E15" s="138"/>
      <c r="F15" s="138"/>
      <c r="G15" s="138"/>
      <c r="H15" s="138"/>
    </row>
    <row r="16" spans="4:9" ht="13.15" customHeight="1" x14ac:dyDescent="0.2">
      <c r="D16" s="400" t="s">
        <v>163</v>
      </c>
      <c r="E16" s="400"/>
      <c r="F16" s="400"/>
      <c r="G16" s="400"/>
      <c r="H16" s="400"/>
    </row>
    <row r="17" spans="1:15" ht="33.75" x14ac:dyDescent="0.2">
      <c r="A17" s="141" t="s">
        <v>151</v>
      </c>
      <c r="B17" s="141" t="s">
        <v>152</v>
      </c>
      <c r="D17" s="141" t="s">
        <v>218</v>
      </c>
      <c r="E17" s="142" t="s">
        <v>181</v>
      </c>
      <c r="F17" s="142" t="s">
        <v>182</v>
      </c>
      <c r="G17" s="141" t="s">
        <v>153</v>
      </c>
      <c r="H17" s="141" t="s">
        <v>154</v>
      </c>
      <c r="L17" s="218" t="s">
        <v>120</v>
      </c>
      <c r="M17" s="218" t="s">
        <v>227</v>
      </c>
      <c r="N17" s="218" t="s">
        <v>228</v>
      </c>
      <c r="O17" s="218" t="s">
        <v>229</v>
      </c>
    </row>
    <row r="18" spans="1:15" ht="13.9" customHeight="1" x14ac:dyDescent="0.2">
      <c r="A18" s="143">
        <v>43881</v>
      </c>
      <c r="B18" s="144">
        <v>0.45833333333333331</v>
      </c>
      <c r="D18" s="229"/>
      <c r="E18" s="145"/>
      <c r="F18" s="146"/>
      <c r="G18" s="147"/>
      <c r="H18" s="146"/>
      <c r="K18" s="218" t="s">
        <v>207</v>
      </c>
      <c r="L18" s="219">
        <f>MIN(E18:E41,E46:E69,E74:E97,E102:E125,E130:E153)</f>
        <v>0</v>
      </c>
      <c r="M18" s="219">
        <f>MIN(F18:F41,F46:F69,F74:F97,F102:F125,F130:F153)</f>
        <v>0</v>
      </c>
      <c r="N18" s="219">
        <f>MIN(G18:G41,G46:G69,G74:G97,G102:G125,G130:G153)</f>
        <v>0</v>
      </c>
      <c r="O18" s="219">
        <f>MIN(H18:H41,H46:H69,H74:H97,H102:H125,H130:H153)</f>
        <v>0</v>
      </c>
    </row>
    <row r="19" spans="1:15" x14ac:dyDescent="0.2">
      <c r="A19" s="143">
        <f>A18</f>
        <v>43881</v>
      </c>
      <c r="B19" s="144">
        <v>0.5</v>
      </c>
      <c r="D19" s="229"/>
      <c r="E19" s="145"/>
      <c r="F19" s="146"/>
      <c r="G19" s="147"/>
      <c r="H19" s="146"/>
      <c r="K19" s="218" t="s">
        <v>208</v>
      </c>
      <c r="L19" s="219">
        <f>MAX(E18:E41,E46:E69,E74:E97,E102:E125,E130:E153)</f>
        <v>0</v>
      </c>
      <c r="M19" s="219">
        <f>MAX(F18:F41,F46:F69,F74:F97,F102:F125,F130:F153)</f>
        <v>0</v>
      </c>
      <c r="N19" s="219">
        <f>MAX(G18:G41,G46:G69,G74:G97,G102:G125,G130:G153)</f>
        <v>0</v>
      </c>
      <c r="O19" s="219">
        <f>MAX(H18:H41,H46:H69,H74:H97,H102:H125,H130:H153)</f>
        <v>0</v>
      </c>
    </row>
    <row r="20" spans="1:15" x14ac:dyDescent="0.2">
      <c r="A20" s="143">
        <f t="shared" ref="A20:A41" si="0">A19</f>
        <v>43881</v>
      </c>
      <c r="B20" s="144">
        <v>0.54166666666666696</v>
      </c>
      <c r="D20" s="229"/>
      <c r="E20" s="145"/>
      <c r="F20" s="146"/>
      <c r="G20" s="147"/>
      <c r="H20" s="146"/>
      <c r="K20" s="218" t="s">
        <v>209</v>
      </c>
      <c r="L20" s="219" t="e">
        <f>AVERAGE(E18:E41,E46:E69,E74:E97,E102:E125,E130:E153)</f>
        <v>#DIV/0!</v>
      </c>
      <c r="M20" s="219" t="e">
        <f>AVERAGE(F18:F41,F46:F69,F74:F97,F102:F125,F130:F153)</f>
        <v>#DIV/0!</v>
      </c>
      <c r="N20" s="219" t="e">
        <f>AVERAGE(G18:G41,G46:G69,G74:G97,G102:G125,G130:G153)</f>
        <v>#DIV/0!</v>
      </c>
      <c r="O20" s="219" t="e">
        <f>AVERAGE(H18:H41,H46:H69,H74:H97,H102:H125,H130:H153)</f>
        <v>#DIV/0!</v>
      </c>
    </row>
    <row r="21" spans="1:15" x14ac:dyDescent="0.2">
      <c r="A21" s="143">
        <f t="shared" si="0"/>
        <v>43881</v>
      </c>
      <c r="B21" s="144">
        <v>0.58333333333333304</v>
      </c>
      <c r="D21" s="229"/>
      <c r="E21" s="145"/>
      <c r="F21" s="146"/>
      <c r="G21" s="147"/>
      <c r="H21" s="146"/>
      <c r="K21" s="218" t="s">
        <v>210</v>
      </c>
      <c r="L21" s="220" t="e">
        <f>STDEV(E18:E41,E46:E69,E74:E97,E102:E125,E130:E153)</f>
        <v>#DIV/0!</v>
      </c>
      <c r="M21" s="220" t="e">
        <f>STDEV(F18:F41,F46:F69,F74:F97,F102:F125,F130:F153)</f>
        <v>#DIV/0!</v>
      </c>
      <c r="N21" s="220" t="e">
        <f>STDEV(G18:G41,G46:G69,G74:G97,G102:G125,G130:G153)</f>
        <v>#DIV/0!</v>
      </c>
      <c r="O21" s="220" t="e">
        <f>STDEV(H18:H41,H46:H69,H74:H97,H102:H125,H130:H153)</f>
        <v>#DIV/0!</v>
      </c>
    </row>
    <row r="22" spans="1:15" x14ac:dyDescent="0.2">
      <c r="A22" s="143">
        <f t="shared" si="0"/>
        <v>43881</v>
      </c>
      <c r="B22" s="144">
        <v>0.625</v>
      </c>
      <c r="D22" s="229"/>
      <c r="E22" s="145"/>
      <c r="F22" s="146"/>
      <c r="G22" s="147"/>
      <c r="H22" s="146"/>
      <c r="K22" s="218" t="s">
        <v>211</v>
      </c>
      <c r="L22" s="221">
        <f>COUNT(E18:E41,E46:E69,E74:E97,E102:E125,E130:E153)</f>
        <v>0</v>
      </c>
      <c r="M22" s="221">
        <f>COUNT(F18:F41,F46:F69,F74:F97,F102:F125,F130:F153)</f>
        <v>0</v>
      </c>
      <c r="N22" s="221">
        <f>COUNT(G18:G41,G46:G69,G74:G97,G102:G125,G130:G153)</f>
        <v>0</v>
      </c>
      <c r="O22" s="221">
        <f>COUNT(H18:H41,H46:H69,H74:H97,H102:H125,H130:H153)</f>
        <v>0</v>
      </c>
    </row>
    <row r="23" spans="1:15" x14ac:dyDescent="0.2">
      <c r="A23" s="143">
        <f t="shared" si="0"/>
        <v>43881</v>
      </c>
      <c r="B23" s="144">
        <v>0.66666666666666596</v>
      </c>
      <c r="D23" s="229"/>
      <c r="E23" s="145"/>
      <c r="F23" s="146"/>
      <c r="G23" s="147"/>
      <c r="H23" s="146"/>
      <c r="K23" s="218" t="s">
        <v>212</v>
      </c>
      <c r="L23" s="222" t="e">
        <f>L21/SQRT(L22)</f>
        <v>#DIV/0!</v>
      </c>
      <c r="M23" s="222" t="e">
        <f t="shared" ref="M23:O23" si="1">M21/SQRT(M22)</f>
        <v>#DIV/0!</v>
      </c>
      <c r="N23" s="222" t="e">
        <f t="shared" si="1"/>
        <v>#DIV/0!</v>
      </c>
      <c r="O23" s="222" t="e">
        <f t="shared" si="1"/>
        <v>#DIV/0!</v>
      </c>
    </row>
    <row r="24" spans="1:15" x14ac:dyDescent="0.2">
      <c r="A24" s="143">
        <f t="shared" si="0"/>
        <v>43881</v>
      </c>
      <c r="B24" s="144">
        <v>0.70833333333333304</v>
      </c>
      <c r="D24" s="229"/>
      <c r="E24" s="145"/>
      <c r="F24" s="146"/>
      <c r="G24" s="147"/>
      <c r="H24" s="146"/>
    </row>
    <row r="25" spans="1:15" x14ac:dyDescent="0.2">
      <c r="A25" s="143">
        <f t="shared" si="0"/>
        <v>43881</v>
      </c>
      <c r="B25" s="144">
        <v>0.75</v>
      </c>
      <c r="D25" s="229"/>
      <c r="E25" s="145"/>
      <c r="F25" s="146"/>
      <c r="G25" s="147"/>
      <c r="H25" s="146"/>
    </row>
    <row r="26" spans="1:15" x14ac:dyDescent="0.2">
      <c r="A26" s="143">
        <f t="shared" si="0"/>
        <v>43881</v>
      </c>
      <c r="B26" s="144">
        <v>0.79166666666666596</v>
      </c>
      <c r="D26" s="229"/>
      <c r="E26" s="145"/>
      <c r="F26" s="146"/>
      <c r="G26" s="147"/>
      <c r="H26" s="146"/>
    </row>
    <row r="27" spans="1:15" x14ac:dyDescent="0.2">
      <c r="A27" s="143">
        <f t="shared" si="0"/>
        <v>43881</v>
      </c>
      <c r="B27" s="144">
        <v>0.83333333333333304</v>
      </c>
      <c r="D27" s="229"/>
      <c r="E27" s="145"/>
      <c r="F27" s="146"/>
      <c r="G27" s="147"/>
      <c r="H27" s="146"/>
    </row>
    <row r="28" spans="1:15" x14ac:dyDescent="0.2">
      <c r="A28" s="143">
        <f t="shared" si="0"/>
        <v>43881</v>
      </c>
      <c r="B28" s="144">
        <v>0.875</v>
      </c>
      <c r="D28" s="229"/>
      <c r="E28" s="145"/>
      <c r="F28" s="146"/>
      <c r="G28" s="147"/>
      <c r="H28" s="146"/>
    </row>
    <row r="29" spans="1:15" x14ac:dyDescent="0.2">
      <c r="A29" s="143">
        <f t="shared" si="0"/>
        <v>43881</v>
      </c>
      <c r="B29" s="144">
        <v>0.91666666666666696</v>
      </c>
      <c r="D29" s="229"/>
      <c r="E29" s="145"/>
      <c r="F29" s="146"/>
      <c r="G29" s="147"/>
      <c r="H29" s="146"/>
    </row>
    <row r="30" spans="1:15" x14ac:dyDescent="0.2">
      <c r="A30" s="143">
        <f t="shared" si="0"/>
        <v>43881</v>
      </c>
      <c r="B30" s="144">
        <v>0.95833333333333304</v>
      </c>
      <c r="D30" s="229"/>
      <c r="E30" s="145"/>
      <c r="F30" s="146"/>
      <c r="G30" s="147"/>
      <c r="H30" s="146"/>
    </row>
    <row r="31" spans="1:15" x14ac:dyDescent="0.2">
      <c r="A31" s="143">
        <f>A30</f>
        <v>43881</v>
      </c>
      <c r="B31" s="144">
        <v>1</v>
      </c>
      <c r="D31" s="229"/>
      <c r="E31" s="145"/>
      <c r="F31" s="146"/>
      <c r="G31" s="147"/>
      <c r="H31" s="146"/>
    </row>
    <row r="32" spans="1:15" x14ac:dyDescent="0.2">
      <c r="A32" s="143">
        <f t="shared" si="0"/>
        <v>43881</v>
      </c>
      <c r="B32" s="144">
        <v>1.0416666666666701</v>
      </c>
      <c r="D32" s="229"/>
      <c r="E32" s="145"/>
      <c r="F32" s="146"/>
      <c r="G32" s="147"/>
      <c r="H32" s="146"/>
    </row>
    <row r="33" spans="1:8" x14ac:dyDescent="0.2">
      <c r="A33" s="143">
        <f t="shared" si="0"/>
        <v>43881</v>
      </c>
      <c r="B33" s="144">
        <v>1.0833333333333299</v>
      </c>
      <c r="D33" s="229"/>
      <c r="E33" s="145"/>
      <c r="F33" s="146"/>
      <c r="G33" s="147"/>
      <c r="H33" s="146"/>
    </row>
    <row r="34" spans="1:8" x14ac:dyDescent="0.2">
      <c r="A34" s="143">
        <f t="shared" si="0"/>
        <v>43881</v>
      </c>
      <c r="B34" s="144">
        <v>1.125</v>
      </c>
      <c r="D34" s="229"/>
      <c r="E34" s="145"/>
      <c r="F34" s="146"/>
      <c r="G34" s="147"/>
      <c r="H34" s="146"/>
    </row>
    <row r="35" spans="1:8" x14ac:dyDescent="0.2">
      <c r="A35" s="143">
        <f t="shared" si="0"/>
        <v>43881</v>
      </c>
      <c r="B35" s="144">
        <v>1.1666666666666701</v>
      </c>
      <c r="D35" s="229"/>
      <c r="E35" s="145"/>
      <c r="F35" s="146"/>
      <c r="G35" s="147"/>
      <c r="H35" s="146"/>
    </row>
    <row r="36" spans="1:8" x14ac:dyDescent="0.2">
      <c r="A36" s="143">
        <f t="shared" si="0"/>
        <v>43881</v>
      </c>
      <c r="B36" s="144">
        <v>1.2083333333333299</v>
      </c>
      <c r="D36" s="229"/>
      <c r="E36" s="145"/>
      <c r="F36" s="146"/>
      <c r="G36" s="147"/>
      <c r="H36" s="146"/>
    </row>
    <row r="37" spans="1:8" x14ac:dyDescent="0.2">
      <c r="A37" s="143">
        <f t="shared" si="0"/>
        <v>43881</v>
      </c>
      <c r="B37" s="144">
        <v>1.25</v>
      </c>
      <c r="D37" s="229"/>
      <c r="E37" s="145"/>
      <c r="F37" s="146"/>
      <c r="G37" s="147"/>
      <c r="H37" s="146"/>
    </row>
    <row r="38" spans="1:8" x14ac:dyDescent="0.2">
      <c r="A38" s="143">
        <f t="shared" si="0"/>
        <v>43881</v>
      </c>
      <c r="B38" s="144">
        <v>1.2916666666666701</v>
      </c>
      <c r="D38" s="229"/>
      <c r="E38" s="145"/>
      <c r="F38" s="146"/>
      <c r="G38" s="147"/>
      <c r="H38" s="146"/>
    </row>
    <row r="39" spans="1:8" x14ac:dyDescent="0.2">
      <c r="A39" s="143">
        <f t="shared" si="0"/>
        <v>43881</v>
      </c>
      <c r="B39" s="144">
        <v>1.3333333333333299</v>
      </c>
      <c r="D39" s="229"/>
      <c r="E39" s="145"/>
      <c r="F39" s="146"/>
      <c r="G39" s="147"/>
      <c r="H39" s="146"/>
    </row>
    <row r="40" spans="1:8" x14ac:dyDescent="0.2">
      <c r="A40" s="143">
        <f t="shared" si="0"/>
        <v>43881</v>
      </c>
      <c r="B40" s="144">
        <v>1.375</v>
      </c>
      <c r="D40" s="229"/>
      <c r="E40" s="145"/>
      <c r="F40" s="146"/>
      <c r="G40" s="147"/>
      <c r="H40" s="146"/>
    </row>
    <row r="41" spans="1:8" x14ac:dyDescent="0.2">
      <c r="A41" s="143">
        <f t="shared" si="0"/>
        <v>43881</v>
      </c>
      <c r="B41" s="144">
        <v>1.4166666666666701</v>
      </c>
      <c r="D41" s="229"/>
      <c r="E41" s="145"/>
      <c r="F41" s="146"/>
      <c r="G41" s="147"/>
      <c r="H41" s="146"/>
    </row>
    <row r="42" spans="1:8" x14ac:dyDescent="0.2">
      <c r="D42" s="226" t="s">
        <v>172</v>
      </c>
      <c r="E42" s="149" t="e">
        <f>AVERAGE(E18:E41)</f>
        <v>#DIV/0!</v>
      </c>
      <c r="F42" s="149" t="e">
        <f>AVERAGE(F18:F41)</f>
        <v>#DIV/0!</v>
      </c>
      <c r="G42" s="149" t="e">
        <f>AVERAGE(G18:G41)</f>
        <v>#DIV/0!</v>
      </c>
      <c r="H42" s="149" t="e">
        <f>AVERAGE(H18:H41)</f>
        <v>#DIV/0!</v>
      </c>
    </row>
    <row r="43" spans="1:8" ht="13.9" customHeight="1" x14ac:dyDescent="0.2">
      <c r="D43" s="138"/>
      <c r="E43" s="138"/>
      <c r="F43" s="138"/>
      <c r="G43" s="138"/>
      <c r="H43" s="138"/>
    </row>
    <row r="44" spans="1:8" ht="13.15" customHeight="1" x14ac:dyDescent="0.2">
      <c r="D44" s="400" t="s">
        <v>164</v>
      </c>
      <c r="E44" s="400"/>
      <c r="F44" s="400"/>
      <c r="G44" s="400"/>
      <c r="H44" s="400"/>
    </row>
    <row r="45" spans="1:8" ht="33.75" x14ac:dyDescent="0.2">
      <c r="A45" s="142" t="s">
        <v>151</v>
      </c>
      <c r="B45" s="142" t="s">
        <v>152</v>
      </c>
      <c r="D45" s="142" t="s">
        <v>151</v>
      </c>
      <c r="E45" s="142" t="s">
        <v>181</v>
      </c>
      <c r="F45" s="142" t="s">
        <v>182</v>
      </c>
      <c r="G45" s="142" t="s">
        <v>153</v>
      </c>
      <c r="H45" s="142" t="s">
        <v>154</v>
      </c>
    </row>
    <row r="46" spans="1:8" ht="13.9" customHeight="1" x14ac:dyDescent="0.2">
      <c r="A46" s="143" t="e">
        <f>#REF!+4</f>
        <v>#REF!</v>
      </c>
      <c r="B46" s="148">
        <v>0.45833333333333331</v>
      </c>
      <c r="D46" s="229"/>
      <c r="E46" s="145"/>
      <c r="F46" s="146"/>
      <c r="G46" s="147"/>
      <c r="H46" s="146"/>
    </row>
    <row r="47" spans="1:8" x14ac:dyDescent="0.2">
      <c r="A47" s="143" t="e">
        <f>A46</f>
        <v>#REF!</v>
      </c>
      <c r="B47" s="144">
        <v>0.5</v>
      </c>
      <c r="D47" s="229"/>
      <c r="E47" s="145"/>
      <c r="F47" s="146"/>
      <c r="G47" s="147"/>
      <c r="H47" s="146"/>
    </row>
    <row r="48" spans="1:8" x14ac:dyDescent="0.2">
      <c r="A48" s="143" t="e">
        <f t="shared" ref="A48:A69" si="2">A47</f>
        <v>#REF!</v>
      </c>
      <c r="B48" s="148">
        <v>0.54166666666666696</v>
      </c>
      <c r="D48" s="229"/>
      <c r="E48" s="145"/>
      <c r="F48" s="146"/>
      <c r="G48" s="147"/>
      <c r="H48" s="146"/>
    </row>
    <row r="49" spans="1:8" x14ac:dyDescent="0.2">
      <c r="A49" s="143" t="e">
        <f t="shared" si="2"/>
        <v>#REF!</v>
      </c>
      <c r="B49" s="144">
        <v>0.58333333333333304</v>
      </c>
      <c r="D49" s="229"/>
      <c r="E49" s="145"/>
      <c r="F49" s="146"/>
      <c r="G49" s="147"/>
      <c r="H49" s="146"/>
    </row>
    <row r="50" spans="1:8" x14ac:dyDescent="0.2">
      <c r="A50" s="143" t="e">
        <f t="shared" si="2"/>
        <v>#REF!</v>
      </c>
      <c r="B50" s="148">
        <v>0.625</v>
      </c>
      <c r="D50" s="229"/>
      <c r="E50" s="145"/>
      <c r="F50" s="146"/>
      <c r="G50" s="147"/>
      <c r="H50" s="146"/>
    </row>
    <row r="51" spans="1:8" x14ac:dyDescent="0.2">
      <c r="A51" s="143" t="e">
        <f t="shared" si="2"/>
        <v>#REF!</v>
      </c>
      <c r="B51" s="144">
        <v>0.66666666666666596</v>
      </c>
      <c r="D51" s="229"/>
      <c r="E51" s="145"/>
      <c r="F51" s="146"/>
      <c r="G51" s="147"/>
      <c r="H51" s="146"/>
    </row>
    <row r="52" spans="1:8" x14ac:dyDescent="0.2">
      <c r="A52" s="143" t="e">
        <f t="shared" si="2"/>
        <v>#REF!</v>
      </c>
      <c r="B52" s="148">
        <v>0.70833333333333304</v>
      </c>
      <c r="D52" s="229"/>
      <c r="E52" s="145"/>
      <c r="F52" s="146"/>
      <c r="G52" s="147"/>
      <c r="H52" s="146"/>
    </row>
    <row r="53" spans="1:8" x14ac:dyDescent="0.2">
      <c r="A53" s="143" t="e">
        <f t="shared" si="2"/>
        <v>#REF!</v>
      </c>
      <c r="B53" s="144">
        <v>0.75</v>
      </c>
      <c r="D53" s="229"/>
      <c r="E53" s="145"/>
      <c r="F53" s="146"/>
      <c r="G53" s="147"/>
      <c r="H53" s="146"/>
    </row>
    <row r="54" spans="1:8" x14ac:dyDescent="0.2">
      <c r="A54" s="143" t="e">
        <f t="shared" si="2"/>
        <v>#REF!</v>
      </c>
      <c r="B54" s="148">
        <v>0.79166666666666596</v>
      </c>
      <c r="D54" s="229"/>
      <c r="E54" s="145"/>
      <c r="F54" s="146"/>
      <c r="G54" s="147"/>
      <c r="H54" s="146"/>
    </row>
    <row r="55" spans="1:8" x14ac:dyDescent="0.2">
      <c r="A55" s="143" t="e">
        <f t="shared" si="2"/>
        <v>#REF!</v>
      </c>
      <c r="B55" s="144">
        <v>0.83333333333333304</v>
      </c>
      <c r="D55" s="229"/>
      <c r="E55" s="145"/>
      <c r="F55" s="146"/>
      <c r="G55" s="147"/>
      <c r="H55" s="146"/>
    </row>
    <row r="56" spans="1:8" x14ac:dyDescent="0.2">
      <c r="A56" s="143" t="e">
        <f t="shared" si="2"/>
        <v>#REF!</v>
      </c>
      <c r="B56" s="148">
        <v>0.875</v>
      </c>
      <c r="D56" s="229"/>
      <c r="E56" s="145"/>
      <c r="F56" s="146"/>
      <c r="G56" s="147"/>
      <c r="H56" s="146"/>
    </row>
    <row r="57" spans="1:8" x14ac:dyDescent="0.2">
      <c r="A57" s="143" t="e">
        <f t="shared" si="2"/>
        <v>#REF!</v>
      </c>
      <c r="B57" s="144">
        <v>0.91666666666666696</v>
      </c>
      <c r="D57" s="229"/>
      <c r="E57" s="145"/>
      <c r="F57" s="146"/>
      <c r="G57" s="147"/>
      <c r="H57" s="146"/>
    </row>
    <row r="58" spans="1:8" x14ac:dyDescent="0.2">
      <c r="A58" s="143" t="e">
        <f t="shared" si="2"/>
        <v>#REF!</v>
      </c>
      <c r="B58" s="148">
        <v>0.95833333333333304</v>
      </c>
      <c r="D58" s="229"/>
      <c r="E58" s="145"/>
      <c r="F58" s="146"/>
      <c r="G58" s="147"/>
      <c r="H58" s="146"/>
    </row>
    <row r="59" spans="1:8" x14ac:dyDescent="0.2">
      <c r="A59" s="143" t="e">
        <f>A58</f>
        <v>#REF!</v>
      </c>
      <c r="B59" s="144">
        <v>1</v>
      </c>
      <c r="D59" s="229"/>
      <c r="E59" s="145"/>
      <c r="F59" s="146"/>
      <c r="G59" s="147"/>
      <c r="H59" s="146"/>
    </row>
    <row r="60" spans="1:8" x14ac:dyDescent="0.2">
      <c r="A60" s="143" t="e">
        <f t="shared" si="2"/>
        <v>#REF!</v>
      </c>
      <c r="B60" s="148">
        <v>1.0416666666666701</v>
      </c>
      <c r="D60" s="229"/>
      <c r="E60" s="145"/>
      <c r="F60" s="146"/>
      <c r="G60" s="147"/>
      <c r="H60" s="146"/>
    </row>
    <row r="61" spans="1:8" x14ac:dyDescent="0.2">
      <c r="A61" s="143" t="e">
        <f t="shared" si="2"/>
        <v>#REF!</v>
      </c>
      <c r="B61" s="144">
        <v>1.0833333333333299</v>
      </c>
      <c r="D61" s="229"/>
      <c r="E61" s="145"/>
      <c r="F61" s="146"/>
      <c r="G61" s="147"/>
      <c r="H61" s="146"/>
    </row>
    <row r="62" spans="1:8" x14ac:dyDescent="0.2">
      <c r="A62" s="143" t="e">
        <f t="shared" si="2"/>
        <v>#REF!</v>
      </c>
      <c r="B62" s="148">
        <v>1.125</v>
      </c>
      <c r="D62" s="229"/>
      <c r="E62" s="145"/>
      <c r="F62" s="146"/>
      <c r="G62" s="147"/>
      <c r="H62" s="146"/>
    </row>
    <row r="63" spans="1:8" x14ac:dyDescent="0.2">
      <c r="A63" s="143" t="e">
        <f t="shared" si="2"/>
        <v>#REF!</v>
      </c>
      <c r="B63" s="144">
        <v>1.1666666666666701</v>
      </c>
      <c r="D63" s="229"/>
      <c r="E63" s="145"/>
      <c r="F63" s="146"/>
      <c r="G63" s="147"/>
      <c r="H63" s="146"/>
    </row>
    <row r="64" spans="1:8" x14ac:dyDescent="0.2">
      <c r="A64" s="143" t="e">
        <f t="shared" si="2"/>
        <v>#REF!</v>
      </c>
      <c r="B64" s="148">
        <v>1.2083333333333299</v>
      </c>
      <c r="D64" s="229"/>
      <c r="E64" s="145"/>
      <c r="F64" s="146"/>
      <c r="G64" s="147"/>
      <c r="H64" s="146"/>
    </row>
    <row r="65" spans="1:8" x14ac:dyDescent="0.2">
      <c r="A65" s="143" t="e">
        <f t="shared" si="2"/>
        <v>#REF!</v>
      </c>
      <c r="B65" s="144">
        <v>1.25</v>
      </c>
      <c r="D65" s="229"/>
      <c r="E65" s="145"/>
      <c r="F65" s="146"/>
      <c r="G65" s="147"/>
      <c r="H65" s="146"/>
    </row>
    <row r="66" spans="1:8" x14ac:dyDescent="0.2">
      <c r="A66" s="143" t="e">
        <f t="shared" si="2"/>
        <v>#REF!</v>
      </c>
      <c r="B66" s="148">
        <v>1.2916666666666701</v>
      </c>
      <c r="D66" s="229"/>
      <c r="E66" s="145"/>
      <c r="F66" s="146"/>
      <c r="G66" s="147"/>
      <c r="H66" s="146"/>
    </row>
    <row r="67" spans="1:8" x14ac:dyDescent="0.2">
      <c r="A67" s="143" t="e">
        <f t="shared" si="2"/>
        <v>#REF!</v>
      </c>
      <c r="B67" s="144">
        <v>1.3333333333333299</v>
      </c>
      <c r="D67" s="229"/>
      <c r="E67" s="145"/>
      <c r="F67" s="146"/>
      <c r="G67" s="147"/>
      <c r="H67" s="146"/>
    </row>
    <row r="68" spans="1:8" x14ac:dyDescent="0.2">
      <c r="A68" s="143" t="e">
        <f t="shared" si="2"/>
        <v>#REF!</v>
      </c>
      <c r="B68" s="148">
        <v>1.375</v>
      </c>
      <c r="D68" s="229"/>
      <c r="E68" s="145"/>
      <c r="F68" s="146"/>
      <c r="G68" s="147"/>
      <c r="H68" s="146"/>
    </row>
    <row r="69" spans="1:8" x14ac:dyDescent="0.2">
      <c r="A69" s="143" t="e">
        <f t="shared" si="2"/>
        <v>#REF!</v>
      </c>
      <c r="B69" s="144">
        <v>1.4166666666666701</v>
      </c>
      <c r="D69" s="229"/>
      <c r="E69" s="145"/>
      <c r="F69" s="146"/>
      <c r="G69" s="147"/>
      <c r="H69" s="146"/>
    </row>
    <row r="70" spans="1:8" x14ac:dyDescent="0.2">
      <c r="D70" s="226" t="s">
        <v>165</v>
      </c>
      <c r="E70" s="149" t="e">
        <f>AVERAGE(E46:E69)</f>
        <v>#DIV/0!</v>
      </c>
      <c r="F70" s="149" t="e">
        <f>AVERAGE(F46:F69)</f>
        <v>#DIV/0!</v>
      </c>
      <c r="G70" s="149" t="e">
        <f>AVERAGE(G46:G69)</f>
        <v>#DIV/0!</v>
      </c>
      <c r="H70" s="149" t="e">
        <f>AVERAGE(H46:H69)</f>
        <v>#DIV/0!</v>
      </c>
    </row>
    <row r="71" spans="1:8" x14ac:dyDescent="0.2">
      <c r="D71" s="138"/>
      <c r="E71" s="138"/>
      <c r="F71" s="138"/>
      <c r="G71" s="138"/>
      <c r="H71" s="138"/>
    </row>
    <row r="72" spans="1:8" ht="13.15" customHeight="1" x14ac:dyDescent="0.2">
      <c r="D72" s="400" t="s">
        <v>167</v>
      </c>
      <c r="E72" s="400"/>
      <c r="F72" s="400"/>
      <c r="G72" s="400"/>
      <c r="H72" s="400"/>
    </row>
    <row r="73" spans="1:8" ht="33.75" x14ac:dyDescent="0.2">
      <c r="A73" s="142" t="s">
        <v>151</v>
      </c>
      <c r="B73" s="142" t="s">
        <v>152</v>
      </c>
      <c r="D73" s="142" t="s">
        <v>151</v>
      </c>
      <c r="E73" s="142" t="s">
        <v>181</v>
      </c>
      <c r="F73" s="142" t="s">
        <v>182</v>
      </c>
      <c r="G73" s="142" t="s">
        <v>153</v>
      </c>
      <c r="H73" s="142" t="s">
        <v>154</v>
      </c>
    </row>
    <row r="74" spans="1:8" ht="13.9" customHeight="1" x14ac:dyDescent="0.2">
      <c r="A74" s="143" t="e">
        <f>#REF!+1</f>
        <v>#REF!</v>
      </c>
      <c r="B74" s="148">
        <v>0.45833333333333331</v>
      </c>
      <c r="D74" s="229"/>
      <c r="E74" s="145"/>
      <c r="F74" s="146"/>
      <c r="G74" s="147"/>
      <c r="H74" s="146"/>
    </row>
    <row r="75" spans="1:8" x14ac:dyDescent="0.2">
      <c r="A75" s="143" t="e">
        <f>A74</f>
        <v>#REF!</v>
      </c>
      <c r="B75" s="144">
        <v>0.5</v>
      </c>
      <c r="D75" s="229"/>
      <c r="E75" s="145"/>
      <c r="F75" s="146"/>
      <c r="G75" s="147"/>
      <c r="H75" s="146"/>
    </row>
    <row r="76" spans="1:8" x14ac:dyDescent="0.2">
      <c r="A76" s="143" t="e">
        <f t="shared" ref="A76:A97" si="3">A75</f>
        <v>#REF!</v>
      </c>
      <c r="B76" s="148">
        <v>0.54166666666666696</v>
      </c>
      <c r="D76" s="229"/>
      <c r="E76" s="145"/>
      <c r="F76" s="146"/>
      <c r="G76" s="147"/>
      <c r="H76" s="146"/>
    </row>
    <row r="77" spans="1:8" x14ac:dyDescent="0.2">
      <c r="A77" s="143" t="e">
        <f t="shared" si="3"/>
        <v>#REF!</v>
      </c>
      <c r="B77" s="144">
        <v>0.58333333333333304</v>
      </c>
      <c r="D77" s="229"/>
      <c r="E77" s="145"/>
      <c r="F77" s="146"/>
      <c r="G77" s="147"/>
      <c r="H77" s="146"/>
    </row>
    <row r="78" spans="1:8" x14ac:dyDescent="0.2">
      <c r="A78" s="143" t="e">
        <f t="shared" si="3"/>
        <v>#REF!</v>
      </c>
      <c r="B78" s="148">
        <v>0.625</v>
      </c>
      <c r="D78" s="229"/>
      <c r="E78" s="145"/>
      <c r="F78" s="146"/>
      <c r="G78" s="147"/>
      <c r="H78" s="146"/>
    </row>
    <row r="79" spans="1:8" x14ac:dyDescent="0.2">
      <c r="A79" s="143" t="e">
        <f t="shared" si="3"/>
        <v>#REF!</v>
      </c>
      <c r="B79" s="144">
        <v>0.66666666666666596</v>
      </c>
      <c r="D79" s="229"/>
      <c r="E79" s="145"/>
      <c r="F79" s="146"/>
      <c r="G79" s="147"/>
      <c r="H79" s="146"/>
    </row>
    <row r="80" spans="1:8" x14ac:dyDescent="0.2">
      <c r="A80" s="143" t="e">
        <f t="shared" si="3"/>
        <v>#REF!</v>
      </c>
      <c r="B80" s="148">
        <v>0.70833333333333304</v>
      </c>
      <c r="D80" s="229"/>
      <c r="E80" s="145"/>
      <c r="F80" s="146"/>
      <c r="G80" s="147"/>
      <c r="H80" s="146"/>
    </row>
    <row r="81" spans="1:8" x14ac:dyDescent="0.2">
      <c r="A81" s="143" t="e">
        <f t="shared" si="3"/>
        <v>#REF!</v>
      </c>
      <c r="B81" s="144">
        <v>0.75</v>
      </c>
      <c r="D81" s="229"/>
      <c r="E81" s="145"/>
      <c r="F81" s="146"/>
      <c r="G81" s="147"/>
      <c r="H81" s="146"/>
    </row>
    <row r="82" spans="1:8" x14ac:dyDescent="0.2">
      <c r="A82" s="143" t="e">
        <f t="shared" si="3"/>
        <v>#REF!</v>
      </c>
      <c r="B82" s="148">
        <v>0.79166666666666596</v>
      </c>
      <c r="D82" s="229"/>
      <c r="E82" s="145"/>
      <c r="F82" s="146"/>
      <c r="G82" s="147"/>
      <c r="H82" s="146"/>
    </row>
    <row r="83" spans="1:8" x14ac:dyDescent="0.2">
      <c r="A83" s="143" t="e">
        <f t="shared" si="3"/>
        <v>#REF!</v>
      </c>
      <c r="B83" s="144">
        <v>0.83333333333333304</v>
      </c>
      <c r="D83" s="229"/>
      <c r="E83" s="145"/>
      <c r="F83" s="146"/>
      <c r="G83" s="147"/>
      <c r="H83" s="146"/>
    </row>
    <row r="84" spans="1:8" x14ac:dyDescent="0.2">
      <c r="A84" s="143" t="e">
        <f t="shared" si="3"/>
        <v>#REF!</v>
      </c>
      <c r="B84" s="148">
        <v>0.875</v>
      </c>
      <c r="D84" s="229"/>
      <c r="E84" s="145"/>
      <c r="F84" s="146"/>
      <c r="G84" s="147"/>
      <c r="H84" s="146"/>
    </row>
    <row r="85" spans="1:8" x14ac:dyDescent="0.2">
      <c r="A85" s="143" t="e">
        <f t="shared" si="3"/>
        <v>#REF!</v>
      </c>
      <c r="B85" s="144">
        <v>0.91666666666666696</v>
      </c>
      <c r="D85" s="229"/>
      <c r="E85" s="145"/>
      <c r="F85" s="146"/>
      <c r="G85" s="147"/>
      <c r="H85" s="146"/>
    </row>
    <row r="86" spans="1:8" x14ac:dyDescent="0.2">
      <c r="A86" s="143" t="e">
        <f t="shared" si="3"/>
        <v>#REF!</v>
      </c>
      <c r="B86" s="148">
        <v>0.95833333333333304</v>
      </c>
      <c r="D86" s="229"/>
      <c r="E86" s="145"/>
      <c r="F86" s="146"/>
      <c r="G86" s="147"/>
      <c r="H86" s="146"/>
    </row>
    <row r="87" spans="1:8" x14ac:dyDescent="0.2">
      <c r="A87" s="143" t="e">
        <f>A86</f>
        <v>#REF!</v>
      </c>
      <c r="B87" s="144">
        <v>1</v>
      </c>
      <c r="D87" s="229"/>
      <c r="E87" s="145"/>
      <c r="F87" s="146"/>
      <c r="G87" s="147"/>
      <c r="H87" s="146"/>
    </row>
    <row r="88" spans="1:8" x14ac:dyDescent="0.2">
      <c r="A88" s="143" t="e">
        <f t="shared" si="3"/>
        <v>#REF!</v>
      </c>
      <c r="B88" s="148">
        <v>1.0416666666666701</v>
      </c>
      <c r="D88" s="229"/>
      <c r="E88" s="145"/>
      <c r="F88" s="146"/>
      <c r="G88" s="147"/>
      <c r="H88" s="146"/>
    </row>
    <row r="89" spans="1:8" x14ac:dyDescent="0.2">
      <c r="A89" s="143" t="e">
        <f t="shared" si="3"/>
        <v>#REF!</v>
      </c>
      <c r="B89" s="144">
        <v>1.0833333333333299</v>
      </c>
      <c r="D89" s="229"/>
      <c r="E89" s="145"/>
      <c r="F89" s="146"/>
      <c r="G89" s="147"/>
      <c r="H89" s="146"/>
    </row>
    <row r="90" spans="1:8" x14ac:dyDescent="0.2">
      <c r="A90" s="143" t="e">
        <f>A89</f>
        <v>#REF!</v>
      </c>
      <c r="B90" s="148">
        <v>1.125</v>
      </c>
      <c r="D90" s="229"/>
      <c r="E90" s="145"/>
      <c r="F90" s="146"/>
      <c r="G90" s="147"/>
      <c r="H90" s="146"/>
    </row>
    <row r="91" spans="1:8" x14ac:dyDescent="0.2">
      <c r="A91" s="143" t="e">
        <f t="shared" si="3"/>
        <v>#REF!</v>
      </c>
      <c r="B91" s="144">
        <v>1.1666666666666701</v>
      </c>
      <c r="D91" s="229"/>
      <c r="E91" s="145"/>
      <c r="F91" s="146"/>
      <c r="G91" s="147"/>
      <c r="H91" s="146"/>
    </row>
    <row r="92" spans="1:8" x14ac:dyDescent="0.2">
      <c r="A92" s="143" t="e">
        <f t="shared" si="3"/>
        <v>#REF!</v>
      </c>
      <c r="B92" s="148">
        <v>1.2083333333333299</v>
      </c>
      <c r="D92" s="229"/>
      <c r="E92" s="145"/>
      <c r="F92" s="146"/>
      <c r="G92" s="147"/>
      <c r="H92" s="146"/>
    </row>
    <row r="93" spans="1:8" x14ac:dyDescent="0.2">
      <c r="A93" s="143" t="e">
        <f t="shared" si="3"/>
        <v>#REF!</v>
      </c>
      <c r="B93" s="144">
        <v>1.25</v>
      </c>
      <c r="D93" s="229"/>
      <c r="E93" s="145"/>
      <c r="F93" s="146"/>
      <c r="G93" s="147"/>
      <c r="H93" s="146"/>
    </row>
    <row r="94" spans="1:8" x14ac:dyDescent="0.2">
      <c r="A94" s="143" t="e">
        <f t="shared" si="3"/>
        <v>#REF!</v>
      </c>
      <c r="B94" s="148">
        <v>1.2916666666666701</v>
      </c>
      <c r="D94" s="229"/>
      <c r="E94" s="145"/>
      <c r="F94" s="146"/>
      <c r="G94" s="147"/>
      <c r="H94" s="146"/>
    </row>
    <row r="95" spans="1:8" x14ac:dyDescent="0.2">
      <c r="A95" s="143" t="e">
        <f t="shared" si="3"/>
        <v>#REF!</v>
      </c>
      <c r="B95" s="144">
        <v>1.3333333333333299</v>
      </c>
      <c r="D95" s="229"/>
      <c r="E95" s="145"/>
      <c r="F95" s="146"/>
      <c r="G95" s="147"/>
      <c r="H95" s="146"/>
    </row>
    <row r="96" spans="1:8" x14ac:dyDescent="0.2">
      <c r="A96" s="143" t="e">
        <f t="shared" si="3"/>
        <v>#REF!</v>
      </c>
      <c r="B96" s="148">
        <v>1.375</v>
      </c>
      <c r="D96" s="229"/>
      <c r="E96" s="145"/>
      <c r="F96" s="146"/>
      <c r="G96" s="147"/>
      <c r="H96" s="146"/>
    </row>
    <row r="97" spans="1:8" x14ac:dyDescent="0.2">
      <c r="A97" s="143" t="e">
        <f t="shared" si="3"/>
        <v>#REF!</v>
      </c>
      <c r="B97" s="144">
        <v>1.4166666666666701</v>
      </c>
      <c r="D97" s="229"/>
      <c r="E97" s="145"/>
      <c r="F97" s="146"/>
      <c r="G97" s="147"/>
      <c r="H97" s="146"/>
    </row>
    <row r="98" spans="1:8" x14ac:dyDescent="0.2">
      <c r="D98" s="226" t="s">
        <v>166</v>
      </c>
      <c r="E98" s="149" t="e">
        <f>AVERAGE(E74:E97)</f>
        <v>#DIV/0!</v>
      </c>
      <c r="F98" s="149" t="e">
        <f>AVERAGE(F74:F97)</f>
        <v>#DIV/0!</v>
      </c>
      <c r="G98" s="149" t="e">
        <f>AVERAGE(G74:G97)</f>
        <v>#DIV/0!</v>
      </c>
      <c r="H98" s="149" t="e">
        <f>AVERAGE(H74:H97)</f>
        <v>#DIV/0!</v>
      </c>
    </row>
    <row r="99" spans="1:8" x14ac:dyDescent="0.2">
      <c r="D99" s="138"/>
      <c r="E99" s="138"/>
      <c r="F99" s="138"/>
      <c r="G99" s="138"/>
      <c r="H99" s="138"/>
    </row>
    <row r="100" spans="1:8" ht="13.15" customHeight="1" x14ac:dyDescent="0.2">
      <c r="D100" s="400" t="s">
        <v>168</v>
      </c>
      <c r="E100" s="400"/>
      <c r="F100" s="400"/>
      <c r="G100" s="400"/>
      <c r="H100" s="400"/>
    </row>
    <row r="101" spans="1:8" ht="33.75" x14ac:dyDescent="0.2">
      <c r="A101" s="142" t="s">
        <v>151</v>
      </c>
      <c r="B101" s="142" t="s">
        <v>152</v>
      </c>
      <c r="D101" s="142" t="s">
        <v>151</v>
      </c>
      <c r="E101" s="142" t="s">
        <v>181</v>
      </c>
      <c r="F101" s="142" t="s">
        <v>182</v>
      </c>
      <c r="G101" s="142" t="s">
        <v>153</v>
      </c>
      <c r="H101" s="142" t="s">
        <v>154</v>
      </c>
    </row>
    <row r="102" spans="1:8" ht="13.9" customHeight="1" x14ac:dyDescent="0.2">
      <c r="A102" s="143" t="e">
        <f>#REF!+1</f>
        <v>#REF!</v>
      </c>
      <c r="B102" s="144">
        <v>0.45833333333333331</v>
      </c>
      <c r="D102" s="229"/>
      <c r="E102" s="145"/>
      <c r="F102" s="146"/>
      <c r="G102" s="147"/>
      <c r="H102" s="146"/>
    </row>
    <row r="103" spans="1:8" x14ac:dyDescent="0.2">
      <c r="A103" s="143" t="e">
        <f>A102</f>
        <v>#REF!</v>
      </c>
      <c r="B103" s="144">
        <v>0.5</v>
      </c>
      <c r="D103" s="229"/>
      <c r="E103" s="145"/>
      <c r="F103" s="146"/>
      <c r="G103" s="147"/>
      <c r="H103" s="146"/>
    </row>
    <row r="104" spans="1:8" x14ac:dyDescent="0.2">
      <c r="A104" s="143" t="e">
        <f t="shared" ref="A104:A125" si="4">A103</f>
        <v>#REF!</v>
      </c>
      <c r="B104" s="144">
        <v>0.54166666666666696</v>
      </c>
      <c r="D104" s="229"/>
      <c r="E104" s="145"/>
      <c r="F104" s="146"/>
      <c r="G104" s="147"/>
      <c r="H104" s="146"/>
    </row>
    <row r="105" spans="1:8" x14ac:dyDescent="0.2">
      <c r="A105" s="143" t="e">
        <f t="shared" si="4"/>
        <v>#REF!</v>
      </c>
      <c r="B105" s="144">
        <v>0.58333333333333304</v>
      </c>
      <c r="D105" s="229"/>
      <c r="E105" s="145"/>
      <c r="F105" s="146"/>
      <c r="G105" s="147"/>
      <c r="H105" s="146"/>
    </row>
    <row r="106" spans="1:8" x14ac:dyDescent="0.2">
      <c r="A106" s="143" t="e">
        <f t="shared" si="4"/>
        <v>#REF!</v>
      </c>
      <c r="B106" s="144">
        <v>0.625</v>
      </c>
      <c r="D106" s="229"/>
      <c r="E106" s="145"/>
      <c r="F106" s="146"/>
      <c r="G106" s="147"/>
      <c r="H106" s="146"/>
    </row>
    <row r="107" spans="1:8" x14ac:dyDescent="0.2">
      <c r="A107" s="143" t="e">
        <f t="shared" si="4"/>
        <v>#REF!</v>
      </c>
      <c r="B107" s="144">
        <v>0.66666666666666596</v>
      </c>
      <c r="D107" s="229"/>
      <c r="E107" s="145"/>
      <c r="F107" s="146"/>
      <c r="G107" s="147"/>
      <c r="H107" s="146"/>
    </row>
    <row r="108" spans="1:8" x14ac:dyDescent="0.2">
      <c r="A108" s="143" t="e">
        <f t="shared" si="4"/>
        <v>#REF!</v>
      </c>
      <c r="B108" s="144">
        <v>0.70833333333333304</v>
      </c>
      <c r="D108" s="229"/>
      <c r="E108" s="145"/>
      <c r="F108" s="146"/>
      <c r="G108" s="147"/>
      <c r="H108" s="146"/>
    </row>
    <row r="109" spans="1:8" x14ac:dyDescent="0.2">
      <c r="A109" s="143" t="e">
        <f t="shared" si="4"/>
        <v>#REF!</v>
      </c>
      <c r="B109" s="144">
        <v>0.75</v>
      </c>
      <c r="D109" s="229"/>
      <c r="E109" s="145"/>
      <c r="F109" s="146"/>
      <c r="G109" s="147"/>
      <c r="H109" s="146"/>
    </row>
    <row r="110" spans="1:8" x14ac:dyDescent="0.2">
      <c r="A110" s="143" t="e">
        <f t="shared" si="4"/>
        <v>#REF!</v>
      </c>
      <c r="B110" s="144">
        <v>0.79166666666666596</v>
      </c>
      <c r="D110" s="229"/>
      <c r="E110" s="145"/>
      <c r="F110" s="146"/>
      <c r="G110" s="147"/>
      <c r="H110" s="146"/>
    </row>
    <row r="111" spans="1:8" x14ac:dyDescent="0.2">
      <c r="A111" s="143" t="e">
        <f t="shared" si="4"/>
        <v>#REF!</v>
      </c>
      <c r="B111" s="144">
        <v>0.83333333333333304</v>
      </c>
      <c r="D111" s="229"/>
      <c r="E111" s="145"/>
      <c r="F111" s="146"/>
      <c r="G111" s="147"/>
      <c r="H111" s="146"/>
    </row>
    <row r="112" spans="1:8" x14ac:dyDescent="0.2">
      <c r="A112" s="143" t="e">
        <f t="shared" si="4"/>
        <v>#REF!</v>
      </c>
      <c r="B112" s="144">
        <v>0.875</v>
      </c>
      <c r="D112" s="229"/>
      <c r="E112" s="145"/>
      <c r="F112" s="146"/>
      <c r="G112" s="147"/>
      <c r="H112" s="146"/>
    </row>
    <row r="113" spans="1:8" x14ac:dyDescent="0.2">
      <c r="A113" s="143" t="e">
        <f t="shared" si="4"/>
        <v>#REF!</v>
      </c>
      <c r="B113" s="144">
        <v>0.91666666666666696</v>
      </c>
      <c r="D113" s="229"/>
      <c r="E113" s="145"/>
      <c r="F113" s="146"/>
      <c r="G113" s="147"/>
      <c r="H113" s="146"/>
    </row>
    <row r="114" spans="1:8" x14ac:dyDescent="0.2">
      <c r="A114" s="143" t="e">
        <f t="shared" si="4"/>
        <v>#REF!</v>
      </c>
      <c r="B114" s="144">
        <v>0.95833333333333304</v>
      </c>
      <c r="D114" s="229"/>
      <c r="E114" s="145"/>
      <c r="F114" s="146"/>
      <c r="G114" s="147"/>
      <c r="H114" s="146"/>
    </row>
    <row r="115" spans="1:8" x14ac:dyDescent="0.2">
      <c r="A115" s="143" t="e">
        <f t="shared" si="4"/>
        <v>#REF!</v>
      </c>
      <c r="B115" s="144">
        <v>1</v>
      </c>
      <c r="D115" s="229"/>
      <c r="E115" s="145"/>
      <c r="F115" s="146"/>
      <c r="G115" s="147"/>
      <c r="H115" s="146"/>
    </row>
    <row r="116" spans="1:8" x14ac:dyDescent="0.2">
      <c r="A116" s="143" t="e">
        <f t="shared" si="4"/>
        <v>#REF!</v>
      </c>
      <c r="B116" s="144">
        <v>1.0416666666666701</v>
      </c>
      <c r="D116" s="229"/>
      <c r="E116" s="145"/>
      <c r="F116" s="146"/>
      <c r="G116" s="147"/>
      <c r="H116" s="146"/>
    </row>
    <row r="117" spans="1:8" x14ac:dyDescent="0.2">
      <c r="A117" s="143" t="e">
        <f t="shared" si="4"/>
        <v>#REF!</v>
      </c>
      <c r="B117" s="144">
        <v>1.0833333333333299</v>
      </c>
      <c r="D117" s="229"/>
      <c r="E117" s="145"/>
      <c r="F117" s="146"/>
      <c r="G117" s="147"/>
      <c r="H117" s="146"/>
    </row>
    <row r="118" spans="1:8" x14ac:dyDescent="0.2">
      <c r="A118" s="143" t="e">
        <f t="shared" si="4"/>
        <v>#REF!</v>
      </c>
      <c r="B118" s="144">
        <v>1.125</v>
      </c>
      <c r="D118" s="229"/>
      <c r="E118" s="145"/>
      <c r="F118" s="146"/>
      <c r="G118" s="147"/>
      <c r="H118" s="146"/>
    </row>
    <row r="119" spans="1:8" x14ac:dyDescent="0.2">
      <c r="A119" s="143" t="e">
        <f t="shared" si="4"/>
        <v>#REF!</v>
      </c>
      <c r="B119" s="144">
        <v>1.1666666666666701</v>
      </c>
      <c r="D119" s="229"/>
      <c r="E119" s="145"/>
      <c r="F119" s="146"/>
      <c r="G119" s="147"/>
      <c r="H119" s="146"/>
    </row>
    <row r="120" spans="1:8" x14ac:dyDescent="0.2">
      <c r="A120" s="143" t="e">
        <f t="shared" si="4"/>
        <v>#REF!</v>
      </c>
      <c r="B120" s="144">
        <v>1.2083333333333299</v>
      </c>
      <c r="D120" s="229"/>
      <c r="E120" s="145"/>
      <c r="F120" s="146"/>
      <c r="G120" s="147"/>
      <c r="H120" s="146"/>
    </row>
    <row r="121" spans="1:8" x14ac:dyDescent="0.2">
      <c r="A121" s="143" t="e">
        <f t="shared" si="4"/>
        <v>#REF!</v>
      </c>
      <c r="B121" s="144">
        <v>1.25</v>
      </c>
      <c r="D121" s="229"/>
      <c r="E121" s="145"/>
      <c r="F121" s="146"/>
      <c r="G121" s="147"/>
      <c r="H121" s="146"/>
    </row>
    <row r="122" spans="1:8" x14ac:dyDescent="0.2">
      <c r="A122" s="143" t="e">
        <f t="shared" si="4"/>
        <v>#REF!</v>
      </c>
      <c r="B122" s="144">
        <v>1.2916666666666701</v>
      </c>
      <c r="D122" s="229"/>
      <c r="E122" s="145"/>
      <c r="F122" s="146"/>
      <c r="G122" s="147"/>
      <c r="H122" s="146"/>
    </row>
    <row r="123" spans="1:8" x14ac:dyDescent="0.2">
      <c r="A123" s="143" t="e">
        <f t="shared" si="4"/>
        <v>#REF!</v>
      </c>
      <c r="B123" s="144">
        <v>1.3333333333333299</v>
      </c>
      <c r="D123" s="229"/>
      <c r="E123" s="145"/>
      <c r="F123" s="146"/>
      <c r="G123" s="147"/>
      <c r="H123" s="146"/>
    </row>
    <row r="124" spans="1:8" x14ac:dyDescent="0.2">
      <c r="A124" s="143" t="e">
        <f t="shared" si="4"/>
        <v>#REF!</v>
      </c>
      <c r="B124" s="144">
        <v>1.375</v>
      </c>
      <c r="D124" s="229"/>
      <c r="E124" s="145"/>
      <c r="F124" s="146"/>
      <c r="G124" s="147"/>
      <c r="H124" s="146"/>
    </row>
    <row r="125" spans="1:8" x14ac:dyDescent="0.2">
      <c r="A125" s="143" t="e">
        <f t="shared" si="4"/>
        <v>#REF!</v>
      </c>
      <c r="B125" s="144">
        <v>1.4166666666666701</v>
      </c>
      <c r="D125" s="229"/>
      <c r="E125" s="145"/>
      <c r="F125" s="146"/>
      <c r="G125" s="147"/>
      <c r="H125" s="146"/>
    </row>
    <row r="126" spans="1:8" x14ac:dyDescent="0.2">
      <c r="D126" s="226" t="s">
        <v>169</v>
      </c>
      <c r="E126" s="149" t="e">
        <f>AVERAGE(E102:E125)</f>
        <v>#DIV/0!</v>
      </c>
      <c r="F126" s="149" t="e">
        <f>AVERAGE(F102:F125)</f>
        <v>#DIV/0!</v>
      </c>
      <c r="G126" s="149" t="e">
        <f>AVERAGE(G102:G125)</f>
        <v>#DIV/0!</v>
      </c>
      <c r="H126" s="149" t="e">
        <f>AVERAGE(H102:H125)</f>
        <v>#DIV/0!</v>
      </c>
    </row>
    <row r="127" spans="1:8" x14ac:dyDescent="0.2">
      <c r="D127" s="138"/>
      <c r="E127" s="138"/>
      <c r="F127" s="138"/>
      <c r="G127" s="138"/>
      <c r="H127" s="138"/>
    </row>
    <row r="128" spans="1:8" ht="13.15" customHeight="1" x14ac:dyDescent="0.2">
      <c r="D128" s="400" t="s">
        <v>170</v>
      </c>
      <c r="E128" s="400"/>
      <c r="F128" s="400"/>
      <c r="G128" s="400"/>
      <c r="H128" s="400"/>
    </row>
    <row r="129" spans="1:8" ht="33.75" x14ac:dyDescent="0.2">
      <c r="A129" s="142" t="s">
        <v>151</v>
      </c>
      <c r="B129" s="142" t="s">
        <v>152</v>
      </c>
      <c r="D129" s="142" t="s">
        <v>151</v>
      </c>
      <c r="E129" s="142" t="s">
        <v>181</v>
      </c>
      <c r="F129" s="142" t="s">
        <v>182</v>
      </c>
      <c r="G129" s="142" t="s">
        <v>153</v>
      </c>
      <c r="H129" s="142" t="s">
        <v>154</v>
      </c>
    </row>
    <row r="130" spans="1:8" ht="13.9" customHeight="1" x14ac:dyDescent="0.2">
      <c r="A130" s="143" t="e">
        <f>#REF!+1</f>
        <v>#REF!</v>
      </c>
      <c r="B130" s="144">
        <v>0.45833333333333331</v>
      </c>
      <c r="D130" s="229"/>
      <c r="E130" s="145"/>
      <c r="F130" s="146"/>
      <c r="G130" s="147"/>
      <c r="H130" s="146"/>
    </row>
    <row r="131" spans="1:8" x14ac:dyDescent="0.2">
      <c r="A131" s="143" t="e">
        <f>A130</f>
        <v>#REF!</v>
      </c>
      <c r="B131" s="144">
        <v>0.5</v>
      </c>
      <c r="D131" s="229"/>
      <c r="E131" s="145"/>
      <c r="F131" s="146"/>
      <c r="G131" s="147"/>
      <c r="H131" s="146"/>
    </row>
    <row r="132" spans="1:8" x14ac:dyDescent="0.2">
      <c r="A132" s="143" t="e">
        <f t="shared" ref="A132:A153" si="5">A131</f>
        <v>#REF!</v>
      </c>
      <c r="B132" s="144">
        <v>0.54166666666666696</v>
      </c>
      <c r="D132" s="229"/>
      <c r="E132" s="145"/>
      <c r="F132" s="146"/>
      <c r="G132" s="147"/>
      <c r="H132" s="146"/>
    </row>
    <row r="133" spans="1:8" x14ac:dyDescent="0.2">
      <c r="A133" s="143" t="e">
        <f t="shared" si="5"/>
        <v>#REF!</v>
      </c>
      <c r="B133" s="144">
        <v>0.58333333333333304</v>
      </c>
      <c r="D133" s="229"/>
      <c r="E133" s="145"/>
      <c r="F133" s="146"/>
      <c r="G133" s="147"/>
      <c r="H133" s="146"/>
    </row>
    <row r="134" spans="1:8" x14ac:dyDescent="0.2">
      <c r="A134" s="143" t="e">
        <f t="shared" si="5"/>
        <v>#REF!</v>
      </c>
      <c r="B134" s="144">
        <v>0.625</v>
      </c>
      <c r="D134" s="229"/>
      <c r="E134" s="145"/>
      <c r="F134" s="146"/>
      <c r="G134" s="147"/>
      <c r="H134" s="146"/>
    </row>
    <row r="135" spans="1:8" x14ac:dyDescent="0.2">
      <c r="A135" s="143" t="e">
        <f t="shared" si="5"/>
        <v>#REF!</v>
      </c>
      <c r="B135" s="144">
        <v>0.66666666666666596</v>
      </c>
      <c r="D135" s="229"/>
      <c r="E135" s="145"/>
      <c r="F135" s="146"/>
      <c r="G135" s="147"/>
      <c r="H135" s="146"/>
    </row>
    <row r="136" spans="1:8" x14ac:dyDescent="0.2">
      <c r="A136" s="143" t="e">
        <f t="shared" si="5"/>
        <v>#REF!</v>
      </c>
      <c r="B136" s="144">
        <v>0.70833333333333304</v>
      </c>
      <c r="D136" s="229"/>
      <c r="E136" s="145"/>
      <c r="F136" s="146"/>
      <c r="G136" s="147"/>
      <c r="H136" s="146"/>
    </row>
    <row r="137" spans="1:8" x14ac:dyDescent="0.2">
      <c r="A137" s="143" t="e">
        <f t="shared" si="5"/>
        <v>#REF!</v>
      </c>
      <c r="B137" s="144">
        <v>0.75</v>
      </c>
      <c r="D137" s="229"/>
      <c r="E137" s="145"/>
      <c r="F137" s="146"/>
      <c r="G137" s="147"/>
      <c r="H137" s="146"/>
    </row>
    <row r="138" spans="1:8" x14ac:dyDescent="0.2">
      <c r="A138" s="143" t="e">
        <f t="shared" si="5"/>
        <v>#REF!</v>
      </c>
      <c r="B138" s="144">
        <v>0.79166666666666596</v>
      </c>
      <c r="D138" s="229"/>
      <c r="E138" s="145"/>
      <c r="F138" s="146"/>
      <c r="G138" s="147"/>
      <c r="H138" s="146"/>
    </row>
    <row r="139" spans="1:8" x14ac:dyDescent="0.2">
      <c r="A139" s="143" t="e">
        <f t="shared" si="5"/>
        <v>#REF!</v>
      </c>
      <c r="B139" s="144">
        <v>0.83333333333333304</v>
      </c>
      <c r="D139" s="229"/>
      <c r="E139" s="145"/>
      <c r="F139" s="146"/>
      <c r="G139" s="147"/>
      <c r="H139" s="146"/>
    </row>
    <row r="140" spans="1:8" x14ac:dyDescent="0.2">
      <c r="A140" s="143" t="e">
        <f t="shared" si="5"/>
        <v>#REF!</v>
      </c>
      <c r="B140" s="144">
        <v>0.875</v>
      </c>
      <c r="D140" s="229"/>
      <c r="E140" s="145"/>
      <c r="F140" s="146"/>
      <c r="G140" s="147"/>
      <c r="H140" s="146"/>
    </row>
    <row r="141" spans="1:8" x14ac:dyDescent="0.2">
      <c r="A141" s="143" t="e">
        <f t="shared" si="5"/>
        <v>#REF!</v>
      </c>
      <c r="B141" s="144">
        <v>0.91666666666666696</v>
      </c>
      <c r="D141" s="229"/>
      <c r="E141" s="145"/>
      <c r="F141" s="146"/>
      <c r="G141" s="147"/>
      <c r="H141" s="146"/>
    </row>
    <row r="142" spans="1:8" x14ac:dyDescent="0.2">
      <c r="A142" s="143" t="e">
        <f t="shared" si="5"/>
        <v>#REF!</v>
      </c>
      <c r="B142" s="144">
        <v>0.95833333333333304</v>
      </c>
      <c r="D142" s="229"/>
      <c r="E142" s="145"/>
      <c r="F142" s="146"/>
      <c r="G142" s="147"/>
      <c r="H142" s="146"/>
    </row>
    <row r="143" spans="1:8" x14ac:dyDescent="0.2">
      <c r="A143" s="143" t="e">
        <f t="shared" si="5"/>
        <v>#REF!</v>
      </c>
      <c r="B143" s="144">
        <v>1</v>
      </c>
      <c r="D143" s="229"/>
      <c r="E143" s="145"/>
      <c r="F143" s="146"/>
      <c r="G143" s="147"/>
      <c r="H143" s="146"/>
    </row>
    <row r="144" spans="1:8" x14ac:dyDescent="0.2">
      <c r="A144" s="143" t="e">
        <f t="shared" si="5"/>
        <v>#REF!</v>
      </c>
      <c r="B144" s="144">
        <v>1.0416666666666701</v>
      </c>
      <c r="D144" s="229"/>
      <c r="E144" s="145"/>
      <c r="F144" s="146"/>
      <c r="G144" s="147"/>
      <c r="H144" s="146"/>
    </row>
    <row r="145" spans="1:8" x14ac:dyDescent="0.2">
      <c r="A145" s="143" t="e">
        <f t="shared" si="5"/>
        <v>#REF!</v>
      </c>
      <c r="B145" s="144">
        <v>1.0833333333333299</v>
      </c>
      <c r="D145" s="229"/>
      <c r="E145" s="145"/>
      <c r="F145" s="146"/>
      <c r="G145" s="147"/>
      <c r="H145" s="146"/>
    </row>
    <row r="146" spans="1:8" x14ac:dyDescent="0.2">
      <c r="A146" s="143" t="e">
        <f t="shared" si="5"/>
        <v>#REF!</v>
      </c>
      <c r="B146" s="144">
        <v>1.125</v>
      </c>
      <c r="D146" s="229"/>
      <c r="E146" s="145"/>
      <c r="F146" s="146"/>
      <c r="G146" s="147"/>
      <c r="H146" s="146"/>
    </row>
    <row r="147" spans="1:8" x14ac:dyDescent="0.2">
      <c r="A147" s="143" t="e">
        <f t="shared" si="5"/>
        <v>#REF!</v>
      </c>
      <c r="B147" s="144">
        <v>1.1666666666666701</v>
      </c>
      <c r="D147" s="229"/>
      <c r="E147" s="145"/>
      <c r="F147" s="146"/>
      <c r="G147" s="147"/>
      <c r="H147" s="146"/>
    </row>
    <row r="148" spans="1:8" x14ac:dyDescent="0.2">
      <c r="A148" s="143" t="e">
        <f t="shared" si="5"/>
        <v>#REF!</v>
      </c>
      <c r="B148" s="144">
        <v>1.2083333333333299</v>
      </c>
      <c r="D148" s="229"/>
      <c r="E148" s="145"/>
      <c r="F148" s="146"/>
      <c r="G148" s="147"/>
      <c r="H148" s="146"/>
    </row>
    <row r="149" spans="1:8" x14ac:dyDescent="0.2">
      <c r="A149" s="143" t="e">
        <f t="shared" si="5"/>
        <v>#REF!</v>
      </c>
      <c r="B149" s="144">
        <v>1.25</v>
      </c>
      <c r="D149" s="229"/>
      <c r="E149" s="145"/>
      <c r="F149" s="146"/>
      <c r="G149" s="147"/>
      <c r="H149" s="146"/>
    </row>
    <row r="150" spans="1:8" x14ac:dyDescent="0.2">
      <c r="A150" s="143" t="e">
        <f t="shared" si="5"/>
        <v>#REF!</v>
      </c>
      <c r="B150" s="144">
        <v>1.2916666666666701</v>
      </c>
      <c r="D150" s="229"/>
      <c r="E150" s="145"/>
      <c r="F150" s="146"/>
      <c r="G150" s="147"/>
      <c r="H150" s="146"/>
    </row>
    <row r="151" spans="1:8" x14ac:dyDescent="0.2">
      <c r="A151" s="143" t="e">
        <f t="shared" si="5"/>
        <v>#REF!</v>
      </c>
      <c r="B151" s="144">
        <v>1.3333333333333299</v>
      </c>
      <c r="D151" s="229"/>
      <c r="E151" s="145"/>
      <c r="F151" s="146"/>
      <c r="G151" s="147"/>
      <c r="H151" s="146"/>
    </row>
    <row r="152" spans="1:8" x14ac:dyDescent="0.2">
      <c r="A152" s="143" t="e">
        <f t="shared" si="5"/>
        <v>#REF!</v>
      </c>
      <c r="B152" s="144">
        <v>1.375</v>
      </c>
      <c r="D152" s="229"/>
      <c r="E152" s="145"/>
      <c r="F152" s="146"/>
      <c r="G152" s="147"/>
      <c r="H152" s="146"/>
    </row>
    <row r="153" spans="1:8" x14ac:dyDescent="0.2">
      <c r="A153" s="143" t="e">
        <f t="shared" si="5"/>
        <v>#REF!</v>
      </c>
      <c r="B153" s="144">
        <v>1.4166666666666701</v>
      </c>
      <c r="D153" s="229"/>
      <c r="E153" s="145"/>
      <c r="F153" s="146"/>
      <c r="G153" s="147"/>
      <c r="H153" s="146"/>
    </row>
    <row r="154" spans="1:8" x14ac:dyDescent="0.2">
      <c r="D154" s="226" t="s">
        <v>171</v>
      </c>
      <c r="E154" s="149" t="e">
        <f>AVERAGE(E130:E153)</f>
        <v>#DIV/0!</v>
      </c>
      <c r="F154" s="149" t="e">
        <f>AVERAGE(F130:F153)</f>
        <v>#DIV/0!</v>
      </c>
      <c r="G154" s="149" t="e">
        <f>AVERAGE(G130:G153)</f>
        <v>#DIV/0!</v>
      </c>
      <c r="H154" s="149" t="e">
        <f>AVERAGE(H130:H153)</f>
        <v>#DIV/0!</v>
      </c>
    </row>
    <row r="155" spans="1:8" x14ac:dyDescent="0.2">
      <c r="D155" s="138"/>
      <c r="E155" s="138"/>
      <c r="F155" s="138"/>
      <c r="G155" s="138"/>
      <c r="H155" s="138"/>
    </row>
    <row r="156" spans="1:8" x14ac:dyDescent="0.2">
      <c r="D156" s="19"/>
      <c r="E156" s="19"/>
      <c r="F156" s="19"/>
      <c r="G156" s="19"/>
      <c r="H156" s="19"/>
    </row>
    <row r="157" spans="1:8" x14ac:dyDescent="0.2">
      <c r="D157" s="19"/>
      <c r="E157" s="19"/>
      <c r="F157" s="19"/>
      <c r="G157" s="19"/>
      <c r="H157" s="19"/>
    </row>
    <row r="158" spans="1:8" x14ac:dyDescent="0.2">
      <c r="D158" s="19"/>
      <c r="E158" s="19"/>
      <c r="F158" s="19"/>
      <c r="G158" s="19"/>
      <c r="H158" s="19"/>
    </row>
    <row r="159" spans="1:8" x14ac:dyDescent="0.2">
      <c r="D159" s="19"/>
      <c r="E159" s="19"/>
      <c r="F159" s="19"/>
      <c r="G159" s="19"/>
      <c r="H159" s="19"/>
    </row>
    <row r="160" spans="1:8" x14ac:dyDescent="0.2">
      <c r="D160" s="19"/>
      <c r="E160" s="19"/>
      <c r="F160" s="19"/>
      <c r="G160" s="19"/>
      <c r="H160" s="19"/>
    </row>
    <row r="161" spans="4:8" x14ac:dyDescent="0.2">
      <c r="D161" s="19"/>
      <c r="E161" s="19"/>
      <c r="F161" s="19"/>
      <c r="G161" s="19"/>
      <c r="H161" s="19"/>
    </row>
    <row r="162" spans="4:8" x14ac:dyDescent="0.2">
      <c r="D162" s="19"/>
      <c r="E162" s="19"/>
      <c r="F162" s="19"/>
      <c r="G162" s="19"/>
      <c r="H162" s="19"/>
    </row>
    <row r="163" spans="4:8" x14ac:dyDescent="0.2">
      <c r="D163" s="19"/>
      <c r="E163" s="19"/>
      <c r="F163" s="19"/>
      <c r="G163" s="19"/>
      <c r="H163" s="19"/>
    </row>
    <row r="164" spans="4:8" x14ac:dyDescent="0.2">
      <c r="D164" s="19"/>
      <c r="E164" s="19"/>
      <c r="F164" s="19"/>
      <c r="G164" s="19"/>
      <c r="H164" s="19"/>
    </row>
    <row r="165" spans="4:8" x14ac:dyDescent="0.2">
      <c r="D165" s="19"/>
      <c r="E165" s="19"/>
      <c r="F165" s="19"/>
      <c r="G165" s="19"/>
      <c r="H165" s="19"/>
    </row>
    <row r="166" spans="4:8" x14ac:dyDescent="0.2">
      <c r="D166" s="19"/>
      <c r="E166" s="19"/>
      <c r="F166" s="19"/>
      <c r="G166" s="19"/>
      <c r="H166" s="19"/>
    </row>
    <row r="167" spans="4:8" x14ac:dyDescent="0.2">
      <c r="D167" s="19"/>
      <c r="E167" s="19"/>
      <c r="F167" s="19"/>
      <c r="G167" s="19"/>
      <c r="H167" s="19"/>
    </row>
    <row r="168" spans="4:8" x14ac:dyDescent="0.2">
      <c r="D168" s="19"/>
      <c r="E168" s="19"/>
      <c r="F168" s="19"/>
      <c r="G168" s="19"/>
      <c r="H168" s="19"/>
    </row>
    <row r="169" spans="4:8" x14ac:dyDescent="0.2">
      <c r="D169" s="19"/>
      <c r="E169" s="19"/>
      <c r="F169" s="19"/>
      <c r="G169" s="19"/>
      <c r="H169" s="19"/>
    </row>
    <row r="170" spans="4:8" x14ac:dyDescent="0.2">
      <c r="D170" s="19"/>
      <c r="E170" s="19"/>
      <c r="F170" s="19"/>
      <c r="G170" s="19"/>
      <c r="H170" s="19"/>
    </row>
    <row r="171" spans="4:8" x14ac:dyDescent="0.2">
      <c r="D171" s="19"/>
      <c r="E171" s="19"/>
      <c r="F171" s="19"/>
      <c r="G171" s="19"/>
      <c r="H171" s="19"/>
    </row>
    <row r="172" spans="4:8" x14ac:dyDescent="0.2">
      <c r="D172" s="19"/>
      <c r="E172" s="19"/>
      <c r="F172" s="19"/>
      <c r="G172" s="19"/>
      <c r="H172" s="19"/>
    </row>
    <row r="173" spans="4:8" x14ac:dyDescent="0.2">
      <c r="D173" s="19"/>
      <c r="E173" s="19"/>
      <c r="F173" s="19"/>
      <c r="G173" s="19"/>
      <c r="H173" s="19"/>
    </row>
    <row r="174" spans="4:8" x14ac:dyDescent="0.2">
      <c r="D174" s="19"/>
      <c r="E174" s="19"/>
      <c r="F174" s="19"/>
      <c r="G174" s="19"/>
      <c r="H174" s="19"/>
    </row>
    <row r="175" spans="4:8" x14ac:dyDescent="0.2">
      <c r="D175" s="19"/>
      <c r="E175" s="19"/>
      <c r="F175" s="19"/>
      <c r="G175" s="19"/>
      <c r="H175" s="19"/>
    </row>
    <row r="176" spans="4:8" x14ac:dyDescent="0.2">
      <c r="D176" s="19"/>
      <c r="E176" s="19"/>
      <c r="F176" s="19"/>
      <c r="G176" s="19"/>
      <c r="H176" s="19"/>
    </row>
    <row r="177" spans="4:8" x14ac:dyDescent="0.2">
      <c r="D177" s="19"/>
      <c r="E177" s="19"/>
      <c r="F177" s="19"/>
      <c r="G177" s="19"/>
      <c r="H177" s="19"/>
    </row>
    <row r="178" spans="4:8" x14ac:dyDescent="0.2">
      <c r="D178" s="19"/>
      <c r="E178" s="19"/>
      <c r="F178" s="19"/>
      <c r="G178" s="19"/>
      <c r="H178" s="19"/>
    </row>
    <row r="179" spans="4:8" x14ac:dyDescent="0.2">
      <c r="D179" s="19"/>
      <c r="E179" s="19"/>
      <c r="F179" s="19"/>
      <c r="G179" s="19"/>
      <c r="H179" s="19"/>
    </row>
    <row r="180" spans="4:8" x14ac:dyDescent="0.2">
      <c r="D180" s="19"/>
      <c r="E180" s="19"/>
      <c r="F180" s="19"/>
      <c r="G180" s="19"/>
      <c r="H180" s="19"/>
    </row>
    <row r="181" spans="4:8" x14ac:dyDescent="0.2">
      <c r="D181" s="19"/>
      <c r="E181" s="19"/>
      <c r="F181" s="19"/>
      <c r="G181" s="19"/>
      <c r="H181" s="19"/>
    </row>
    <row r="182" spans="4:8" x14ac:dyDescent="0.2">
      <c r="D182" s="19"/>
      <c r="E182" s="19"/>
      <c r="F182" s="19"/>
      <c r="G182" s="19"/>
      <c r="H182" s="19"/>
    </row>
    <row r="183" spans="4:8" x14ac:dyDescent="0.2">
      <c r="D183" s="19"/>
      <c r="E183" s="19"/>
      <c r="F183" s="19"/>
      <c r="G183" s="19"/>
      <c r="H183" s="19"/>
    </row>
    <row r="184" spans="4:8" x14ac:dyDescent="0.2">
      <c r="D184" s="19"/>
      <c r="E184" s="19"/>
      <c r="F184" s="19"/>
      <c r="G184" s="19"/>
      <c r="H184" s="19"/>
    </row>
    <row r="185" spans="4:8" x14ac:dyDescent="0.2">
      <c r="D185" s="19"/>
      <c r="E185" s="19"/>
      <c r="F185" s="19"/>
      <c r="G185" s="19"/>
      <c r="H185" s="19"/>
    </row>
    <row r="186" spans="4:8" x14ac:dyDescent="0.2">
      <c r="D186" s="19"/>
      <c r="E186" s="19"/>
      <c r="F186" s="19"/>
      <c r="G186" s="19"/>
      <c r="H186" s="19"/>
    </row>
    <row r="187" spans="4:8" x14ac:dyDescent="0.2">
      <c r="D187" s="19"/>
      <c r="E187" s="19"/>
      <c r="F187" s="19"/>
      <c r="G187" s="19"/>
      <c r="H187" s="19"/>
    </row>
    <row r="188" spans="4:8" x14ac:dyDescent="0.2">
      <c r="D188" s="19"/>
      <c r="E188" s="19"/>
      <c r="F188" s="19"/>
      <c r="G188" s="19"/>
      <c r="H188" s="19"/>
    </row>
    <row r="189" spans="4:8" x14ac:dyDescent="0.2">
      <c r="D189" s="19"/>
      <c r="E189" s="19"/>
      <c r="F189" s="19"/>
      <c r="G189" s="19"/>
      <c r="H189" s="19"/>
    </row>
    <row r="190" spans="4:8" x14ac:dyDescent="0.2">
      <c r="D190" s="19"/>
      <c r="E190" s="19"/>
      <c r="F190" s="19"/>
      <c r="G190" s="19"/>
      <c r="H190" s="19"/>
    </row>
    <row r="191" spans="4:8" x14ac:dyDescent="0.2">
      <c r="D191" s="19"/>
      <c r="E191" s="19"/>
      <c r="F191" s="19"/>
      <c r="G191" s="19"/>
      <c r="H191" s="19"/>
    </row>
    <row r="192" spans="4:8" x14ac:dyDescent="0.2">
      <c r="D192" s="19"/>
      <c r="E192" s="19"/>
      <c r="F192" s="19"/>
      <c r="G192" s="19"/>
      <c r="H192" s="19"/>
    </row>
    <row r="193" spans="4:8" x14ac:dyDescent="0.2">
      <c r="D193" s="19"/>
      <c r="E193" s="19"/>
      <c r="F193" s="19"/>
      <c r="G193" s="19"/>
      <c r="H193" s="19"/>
    </row>
    <row r="194" spans="4:8" x14ac:dyDescent="0.2">
      <c r="D194" s="19"/>
      <c r="E194" s="19"/>
      <c r="F194" s="19"/>
      <c r="G194" s="19"/>
      <c r="H194" s="19"/>
    </row>
    <row r="195" spans="4:8" x14ac:dyDescent="0.2">
      <c r="D195" s="19"/>
      <c r="E195" s="19"/>
      <c r="F195" s="19"/>
      <c r="G195" s="19"/>
      <c r="H195" s="19"/>
    </row>
    <row r="196" spans="4:8" x14ac:dyDescent="0.2">
      <c r="D196" s="19"/>
      <c r="E196" s="19"/>
      <c r="F196" s="19"/>
      <c r="G196" s="19"/>
      <c r="H196" s="19"/>
    </row>
    <row r="197" spans="4:8" x14ac:dyDescent="0.2">
      <c r="D197" s="19"/>
      <c r="E197" s="19"/>
      <c r="F197" s="19"/>
      <c r="G197" s="19"/>
      <c r="H197" s="19"/>
    </row>
    <row r="198" spans="4:8" x14ac:dyDescent="0.2">
      <c r="D198" s="19"/>
      <c r="E198" s="19"/>
      <c r="F198" s="19"/>
      <c r="G198" s="19"/>
      <c r="H198" s="19"/>
    </row>
    <row r="199" spans="4:8" x14ac:dyDescent="0.2">
      <c r="D199" s="19"/>
      <c r="E199" s="19"/>
      <c r="F199" s="19"/>
      <c r="G199" s="19"/>
      <c r="H199" s="19"/>
    </row>
    <row r="200" spans="4:8" x14ac:dyDescent="0.2">
      <c r="D200" s="19"/>
      <c r="E200" s="19"/>
      <c r="F200" s="19"/>
      <c r="G200" s="19"/>
      <c r="H200" s="19"/>
    </row>
    <row r="201" spans="4:8" x14ac:dyDescent="0.2">
      <c r="D201" s="19"/>
      <c r="E201" s="19"/>
      <c r="F201" s="19"/>
      <c r="G201" s="19"/>
      <c r="H201" s="19"/>
    </row>
    <row r="202" spans="4:8" x14ac:dyDescent="0.2">
      <c r="D202" s="19"/>
      <c r="E202" s="19"/>
      <c r="F202" s="19"/>
      <c r="G202" s="19"/>
      <c r="H202" s="19"/>
    </row>
    <row r="203" spans="4:8" x14ac:dyDescent="0.2">
      <c r="D203" s="19"/>
      <c r="E203" s="19"/>
      <c r="F203" s="19"/>
      <c r="G203" s="19"/>
      <c r="H203" s="19"/>
    </row>
    <row r="204" spans="4:8" x14ac:dyDescent="0.2">
      <c r="D204" s="19"/>
      <c r="E204" s="19"/>
      <c r="F204" s="19"/>
      <c r="G204" s="19"/>
      <c r="H204" s="19"/>
    </row>
    <row r="205" spans="4:8" x14ac:dyDescent="0.2">
      <c r="D205" s="19"/>
      <c r="E205" s="19"/>
      <c r="F205" s="19"/>
      <c r="G205" s="19"/>
      <c r="H205" s="19"/>
    </row>
    <row r="206" spans="4:8" x14ac:dyDescent="0.2">
      <c r="D206" s="19"/>
      <c r="E206" s="19"/>
      <c r="F206" s="19"/>
      <c r="G206" s="19"/>
      <c r="H206" s="19"/>
    </row>
    <row r="207" spans="4:8" x14ac:dyDescent="0.2">
      <c r="D207" s="19"/>
      <c r="E207" s="19"/>
      <c r="F207" s="19"/>
      <c r="G207" s="19"/>
      <c r="H207" s="19"/>
    </row>
    <row r="208" spans="4:8" x14ac:dyDescent="0.2">
      <c r="D208" s="19"/>
      <c r="E208" s="19"/>
      <c r="F208" s="19"/>
      <c r="G208" s="19"/>
      <c r="H208" s="19"/>
    </row>
    <row r="209" spans="4:8" x14ac:dyDescent="0.2">
      <c r="D209" s="19"/>
      <c r="E209" s="19"/>
      <c r="F209" s="19"/>
      <c r="G209" s="19"/>
      <c r="H209" s="19"/>
    </row>
    <row r="210" spans="4:8" x14ac:dyDescent="0.2">
      <c r="D210" s="19"/>
      <c r="E210" s="19"/>
      <c r="F210" s="19"/>
      <c r="G210" s="19"/>
      <c r="H210" s="19"/>
    </row>
    <row r="211" spans="4:8" x14ac:dyDescent="0.2">
      <c r="D211" s="19"/>
      <c r="E211" s="19"/>
      <c r="F211" s="19"/>
      <c r="G211" s="19"/>
      <c r="H211" s="19"/>
    </row>
    <row r="212" spans="4:8" x14ac:dyDescent="0.2">
      <c r="D212" s="19"/>
      <c r="E212" s="19"/>
      <c r="F212" s="19"/>
      <c r="G212" s="19"/>
      <c r="H212" s="19"/>
    </row>
    <row r="213" spans="4:8" x14ac:dyDescent="0.2">
      <c r="D213" s="19"/>
      <c r="E213" s="19"/>
      <c r="F213" s="19"/>
      <c r="G213" s="19"/>
      <c r="H213" s="19"/>
    </row>
    <row r="214" spans="4:8" x14ac:dyDescent="0.2">
      <c r="D214" s="19"/>
      <c r="E214" s="19"/>
      <c r="F214" s="19"/>
      <c r="G214" s="19"/>
      <c r="H214" s="19"/>
    </row>
    <row r="215" spans="4:8" x14ac:dyDescent="0.2">
      <c r="D215" s="19"/>
      <c r="E215" s="19"/>
      <c r="F215" s="19"/>
      <c r="G215" s="19"/>
      <c r="H215" s="19"/>
    </row>
    <row r="216" spans="4:8" x14ac:dyDescent="0.2">
      <c r="D216" s="19"/>
      <c r="E216" s="19"/>
      <c r="F216" s="19"/>
      <c r="G216" s="19"/>
      <c r="H216" s="19"/>
    </row>
    <row r="217" spans="4:8" x14ac:dyDescent="0.2">
      <c r="D217" s="19"/>
      <c r="E217" s="19"/>
      <c r="F217" s="19"/>
      <c r="G217" s="19"/>
      <c r="H217" s="19"/>
    </row>
    <row r="218" spans="4:8" x14ac:dyDescent="0.2">
      <c r="D218" s="19"/>
      <c r="E218" s="19"/>
      <c r="F218" s="19"/>
      <c r="G218" s="19"/>
      <c r="H218" s="19"/>
    </row>
    <row r="219" spans="4:8" x14ac:dyDescent="0.2">
      <c r="D219" s="19"/>
      <c r="E219" s="19"/>
      <c r="F219" s="19"/>
      <c r="G219" s="19"/>
      <c r="H219" s="19"/>
    </row>
    <row r="220" spans="4:8" x14ac:dyDescent="0.2">
      <c r="D220" s="19"/>
      <c r="E220" s="19"/>
      <c r="F220" s="19"/>
      <c r="G220" s="19"/>
      <c r="H220" s="19"/>
    </row>
    <row r="221" spans="4:8" x14ac:dyDescent="0.2">
      <c r="D221" s="19"/>
      <c r="E221" s="19"/>
      <c r="F221" s="19"/>
      <c r="G221" s="19"/>
      <c r="H221" s="19"/>
    </row>
    <row r="222" spans="4:8" x14ac:dyDescent="0.2">
      <c r="D222" s="19"/>
      <c r="E222" s="19"/>
      <c r="F222" s="19"/>
      <c r="G222" s="19"/>
      <c r="H222" s="19"/>
    </row>
    <row r="223" spans="4:8" x14ac:dyDescent="0.2">
      <c r="D223" s="19"/>
      <c r="E223" s="19"/>
      <c r="F223" s="19"/>
      <c r="G223" s="19"/>
      <c r="H223" s="19"/>
    </row>
    <row r="224" spans="4:8" x14ac:dyDescent="0.2">
      <c r="D224" s="19"/>
      <c r="E224" s="19"/>
      <c r="F224" s="19"/>
      <c r="G224" s="19"/>
      <c r="H224" s="19"/>
    </row>
    <row r="225" spans="4:8" x14ac:dyDescent="0.2">
      <c r="D225" s="19"/>
      <c r="E225" s="19"/>
      <c r="F225" s="19"/>
      <c r="G225" s="19"/>
      <c r="H225" s="19"/>
    </row>
    <row r="226" spans="4:8" x14ac:dyDescent="0.2">
      <c r="D226" s="19"/>
      <c r="E226" s="19"/>
      <c r="F226" s="19"/>
      <c r="G226" s="19"/>
      <c r="H226" s="19"/>
    </row>
    <row r="227" spans="4:8" x14ac:dyDescent="0.2">
      <c r="D227" s="19"/>
      <c r="E227" s="19"/>
      <c r="F227" s="19"/>
      <c r="G227" s="19"/>
      <c r="H227" s="19"/>
    </row>
    <row r="228" spans="4:8" x14ac:dyDescent="0.2">
      <c r="D228" s="19"/>
      <c r="E228" s="19"/>
      <c r="F228" s="19"/>
      <c r="G228" s="19"/>
      <c r="H228" s="19"/>
    </row>
    <row r="229" spans="4:8" x14ac:dyDescent="0.2">
      <c r="D229" s="19"/>
      <c r="E229" s="19"/>
      <c r="F229" s="19"/>
      <c r="G229" s="19"/>
      <c r="H229" s="19"/>
    </row>
    <row r="230" spans="4:8" x14ac:dyDescent="0.2">
      <c r="D230" s="19"/>
      <c r="E230" s="19"/>
      <c r="F230" s="19"/>
      <c r="G230" s="19"/>
      <c r="H230" s="19"/>
    </row>
    <row r="231" spans="4:8" x14ac:dyDescent="0.2">
      <c r="D231" s="19"/>
      <c r="E231" s="19"/>
      <c r="F231" s="19"/>
      <c r="G231" s="19"/>
      <c r="H231" s="19"/>
    </row>
    <row r="232" spans="4:8" x14ac:dyDescent="0.2">
      <c r="D232" s="19"/>
      <c r="E232" s="19"/>
      <c r="F232" s="19"/>
      <c r="G232" s="19"/>
      <c r="H232" s="19"/>
    </row>
    <row r="233" spans="4:8" x14ac:dyDescent="0.2">
      <c r="D233" s="19"/>
      <c r="E233" s="19"/>
      <c r="F233" s="19"/>
      <c r="G233" s="19"/>
      <c r="H233" s="19"/>
    </row>
    <row r="234" spans="4:8" x14ac:dyDescent="0.2">
      <c r="D234" s="19"/>
      <c r="E234" s="19"/>
      <c r="F234" s="19"/>
      <c r="G234" s="19"/>
      <c r="H234" s="19"/>
    </row>
    <row r="235" spans="4:8" x14ac:dyDescent="0.2">
      <c r="D235" s="19"/>
      <c r="E235" s="19"/>
      <c r="F235" s="19"/>
      <c r="G235" s="19"/>
      <c r="H235" s="19"/>
    </row>
    <row r="236" spans="4:8" x14ac:dyDescent="0.2">
      <c r="D236" s="19"/>
      <c r="E236" s="19"/>
      <c r="F236" s="19"/>
      <c r="G236" s="19"/>
      <c r="H236" s="19"/>
    </row>
    <row r="237" spans="4:8" x14ac:dyDescent="0.2">
      <c r="D237" s="19"/>
      <c r="E237" s="19"/>
      <c r="F237" s="19"/>
      <c r="G237" s="19"/>
      <c r="H237" s="19"/>
    </row>
    <row r="238" spans="4:8" x14ac:dyDescent="0.2">
      <c r="D238" s="19"/>
      <c r="E238" s="19"/>
      <c r="F238" s="19"/>
      <c r="G238" s="19"/>
      <c r="H238" s="19"/>
    </row>
    <row r="239" spans="4:8" x14ac:dyDescent="0.2">
      <c r="D239" s="19"/>
      <c r="E239" s="19"/>
      <c r="F239" s="19"/>
      <c r="G239" s="19"/>
      <c r="H239" s="19"/>
    </row>
    <row r="240" spans="4:8" x14ac:dyDescent="0.2">
      <c r="D240" s="19"/>
      <c r="E240" s="19"/>
      <c r="F240" s="19"/>
      <c r="G240" s="19"/>
      <c r="H240" s="19"/>
    </row>
    <row r="241" spans="4:8" x14ac:dyDescent="0.2">
      <c r="D241" s="19"/>
      <c r="E241" s="19"/>
      <c r="F241" s="19"/>
      <c r="G241" s="19"/>
      <c r="H241" s="19"/>
    </row>
    <row r="242" spans="4:8" x14ac:dyDescent="0.2">
      <c r="D242" s="19"/>
      <c r="E242" s="19"/>
      <c r="F242" s="19"/>
      <c r="G242" s="19"/>
      <c r="H242" s="19"/>
    </row>
    <row r="243" spans="4:8" x14ac:dyDescent="0.2">
      <c r="D243" s="19"/>
      <c r="E243" s="19"/>
      <c r="F243" s="19"/>
      <c r="G243" s="19"/>
      <c r="H243" s="19"/>
    </row>
    <row r="244" spans="4:8" x14ac:dyDescent="0.2">
      <c r="D244" s="19"/>
      <c r="E244" s="19"/>
      <c r="F244" s="19"/>
      <c r="G244" s="19"/>
      <c r="H244" s="19"/>
    </row>
    <row r="245" spans="4:8" x14ac:dyDescent="0.2">
      <c r="D245" s="19"/>
      <c r="E245" s="19"/>
      <c r="F245" s="19"/>
      <c r="G245" s="19"/>
      <c r="H245" s="19"/>
    </row>
    <row r="246" spans="4:8" x14ac:dyDescent="0.2">
      <c r="D246" s="19"/>
      <c r="E246" s="19"/>
      <c r="F246" s="19"/>
      <c r="G246" s="19"/>
      <c r="H246" s="19"/>
    </row>
    <row r="247" spans="4:8" x14ac:dyDescent="0.2">
      <c r="D247" s="19"/>
      <c r="E247" s="19"/>
      <c r="F247" s="19"/>
      <c r="G247" s="19"/>
      <c r="H247" s="19"/>
    </row>
    <row r="248" spans="4:8" x14ac:dyDescent="0.2">
      <c r="D248" s="19"/>
      <c r="E248" s="19"/>
      <c r="F248" s="19"/>
      <c r="G248" s="19"/>
      <c r="H248" s="19"/>
    </row>
    <row r="249" spans="4:8" x14ac:dyDescent="0.2">
      <c r="D249" s="19"/>
      <c r="E249" s="19"/>
      <c r="F249" s="19"/>
      <c r="G249" s="19"/>
      <c r="H249" s="19"/>
    </row>
    <row r="250" spans="4:8" x14ac:dyDescent="0.2">
      <c r="D250" s="19"/>
      <c r="E250" s="19"/>
      <c r="F250" s="19"/>
      <c r="G250" s="19"/>
      <c r="H250" s="19"/>
    </row>
    <row r="251" spans="4:8" x14ac:dyDescent="0.2">
      <c r="D251" s="19"/>
      <c r="E251" s="19"/>
      <c r="F251" s="19"/>
      <c r="G251" s="19"/>
      <c r="H251" s="19"/>
    </row>
    <row r="252" spans="4:8" x14ac:dyDescent="0.2">
      <c r="D252" s="19"/>
      <c r="E252" s="19"/>
      <c r="F252" s="19"/>
      <c r="G252" s="19"/>
      <c r="H252" s="19"/>
    </row>
    <row r="253" spans="4:8" x14ac:dyDescent="0.2">
      <c r="D253" s="19"/>
      <c r="E253" s="19"/>
      <c r="F253" s="19"/>
      <c r="G253" s="19"/>
      <c r="H253" s="19"/>
    </row>
    <row r="254" spans="4:8" x14ac:dyDescent="0.2">
      <c r="D254" s="19"/>
      <c r="E254" s="19"/>
      <c r="F254" s="19"/>
      <c r="G254" s="19"/>
      <c r="H254" s="19"/>
    </row>
    <row r="255" spans="4:8" x14ac:dyDescent="0.2">
      <c r="D255" s="19"/>
      <c r="E255" s="19"/>
      <c r="F255" s="19"/>
      <c r="G255" s="19"/>
      <c r="H255" s="19"/>
    </row>
    <row r="256" spans="4:8" x14ac:dyDescent="0.2">
      <c r="D256" s="19"/>
      <c r="E256" s="19"/>
      <c r="F256" s="19"/>
      <c r="G256" s="19"/>
      <c r="H256" s="19"/>
    </row>
    <row r="257" spans="4:8" x14ac:dyDescent="0.2">
      <c r="D257" s="19"/>
      <c r="E257" s="19"/>
      <c r="F257" s="19"/>
      <c r="G257" s="19"/>
      <c r="H257" s="19"/>
    </row>
    <row r="258" spans="4:8" x14ac:dyDescent="0.2">
      <c r="D258" s="19"/>
      <c r="E258" s="19"/>
      <c r="F258" s="19"/>
      <c r="G258" s="19"/>
      <c r="H258" s="19"/>
    </row>
    <row r="259" spans="4:8" x14ac:dyDescent="0.2">
      <c r="D259" s="19"/>
      <c r="E259" s="19"/>
      <c r="F259" s="19"/>
      <c r="G259" s="19"/>
      <c r="H259" s="19"/>
    </row>
    <row r="260" spans="4:8" x14ac:dyDescent="0.2">
      <c r="D260" s="19"/>
      <c r="E260" s="19"/>
      <c r="F260" s="19"/>
      <c r="G260" s="19"/>
      <c r="H260" s="19"/>
    </row>
    <row r="261" spans="4:8" x14ac:dyDescent="0.2">
      <c r="D261" s="19"/>
      <c r="E261" s="19"/>
      <c r="F261" s="19"/>
      <c r="G261" s="19"/>
      <c r="H261" s="19"/>
    </row>
    <row r="262" spans="4:8" x14ac:dyDescent="0.2">
      <c r="D262" s="19"/>
      <c r="E262" s="19"/>
      <c r="F262" s="19"/>
      <c r="G262" s="19"/>
      <c r="H262" s="19"/>
    </row>
    <row r="263" spans="4:8" x14ac:dyDescent="0.2">
      <c r="D263" s="19"/>
      <c r="E263" s="19"/>
      <c r="F263" s="19"/>
      <c r="G263" s="19"/>
      <c r="H263" s="19"/>
    </row>
    <row r="264" spans="4:8" x14ac:dyDescent="0.2">
      <c r="D264" s="19"/>
      <c r="E264" s="19"/>
      <c r="F264" s="19"/>
      <c r="G264" s="19"/>
      <c r="H264" s="19"/>
    </row>
    <row r="265" spans="4:8" x14ac:dyDescent="0.2">
      <c r="D265" s="19"/>
      <c r="E265" s="19"/>
      <c r="F265" s="19"/>
      <c r="G265" s="19"/>
      <c r="H265" s="19"/>
    </row>
    <row r="266" spans="4:8" x14ac:dyDescent="0.2">
      <c r="D266" s="19"/>
      <c r="E266" s="19"/>
      <c r="F266" s="19"/>
      <c r="G266" s="19"/>
      <c r="H266" s="19"/>
    </row>
    <row r="267" spans="4:8" x14ac:dyDescent="0.2">
      <c r="D267" s="19"/>
      <c r="E267" s="19"/>
      <c r="F267" s="19"/>
      <c r="G267" s="19"/>
      <c r="H267" s="19"/>
    </row>
    <row r="268" spans="4:8" x14ac:dyDescent="0.2">
      <c r="D268" s="19"/>
      <c r="E268" s="19"/>
      <c r="F268" s="19"/>
      <c r="G268" s="19"/>
      <c r="H268" s="19"/>
    </row>
    <row r="269" spans="4:8" x14ac:dyDescent="0.2">
      <c r="D269" s="19"/>
      <c r="E269" s="19"/>
      <c r="F269" s="19"/>
      <c r="G269" s="19"/>
      <c r="H269" s="19"/>
    </row>
    <row r="270" spans="4:8" x14ac:dyDescent="0.2">
      <c r="D270" s="19"/>
      <c r="E270" s="19"/>
      <c r="F270" s="19"/>
      <c r="G270" s="19"/>
      <c r="H270" s="19"/>
    </row>
    <row r="271" spans="4:8" x14ac:dyDescent="0.2">
      <c r="D271" s="19"/>
      <c r="E271" s="19"/>
      <c r="F271" s="19"/>
      <c r="G271" s="19"/>
      <c r="H271" s="19"/>
    </row>
    <row r="272" spans="4:8" x14ac:dyDescent="0.2">
      <c r="D272" s="19"/>
      <c r="E272" s="19"/>
      <c r="F272" s="19"/>
      <c r="G272" s="19"/>
      <c r="H272" s="19"/>
    </row>
    <row r="273" spans="4:8" x14ac:dyDescent="0.2">
      <c r="D273" s="19"/>
      <c r="E273" s="19"/>
      <c r="F273" s="19"/>
      <c r="G273" s="19"/>
      <c r="H273" s="19"/>
    </row>
    <row r="274" spans="4:8" x14ac:dyDescent="0.2">
      <c r="D274" s="19"/>
      <c r="E274" s="19"/>
      <c r="F274" s="19"/>
      <c r="G274" s="19"/>
      <c r="H274" s="19"/>
    </row>
    <row r="275" spans="4:8" x14ac:dyDescent="0.2">
      <c r="D275" s="19"/>
      <c r="E275" s="19"/>
      <c r="F275" s="19"/>
      <c r="G275" s="19"/>
      <c r="H275" s="19"/>
    </row>
    <row r="276" spans="4:8" x14ac:dyDescent="0.2">
      <c r="D276" s="19"/>
      <c r="E276" s="19"/>
      <c r="F276" s="19"/>
      <c r="G276" s="19"/>
      <c r="H276" s="19"/>
    </row>
    <row r="277" spans="4:8" x14ac:dyDescent="0.2">
      <c r="D277" s="19"/>
      <c r="E277" s="19"/>
      <c r="F277" s="19"/>
      <c r="G277" s="19"/>
      <c r="H277" s="19"/>
    </row>
    <row r="278" spans="4:8" x14ac:dyDescent="0.2">
      <c r="D278" s="19"/>
      <c r="E278" s="19"/>
      <c r="F278" s="19"/>
      <c r="G278" s="19"/>
      <c r="H278" s="19"/>
    </row>
    <row r="279" spans="4:8" x14ac:dyDescent="0.2">
      <c r="D279" s="19"/>
      <c r="E279" s="19"/>
      <c r="F279" s="19"/>
      <c r="G279" s="19"/>
      <c r="H279" s="19"/>
    </row>
    <row r="280" spans="4:8" x14ac:dyDescent="0.2">
      <c r="D280" s="19"/>
      <c r="E280" s="19"/>
      <c r="F280" s="19"/>
      <c r="G280" s="19"/>
      <c r="H280" s="19"/>
    </row>
    <row r="281" spans="4:8" x14ac:dyDescent="0.2">
      <c r="D281" s="19"/>
      <c r="E281" s="19"/>
      <c r="F281" s="19"/>
      <c r="G281" s="19"/>
      <c r="H281" s="19"/>
    </row>
    <row r="282" spans="4:8" x14ac:dyDescent="0.2">
      <c r="D282" s="19"/>
      <c r="E282" s="19"/>
      <c r="F282" s="19"/>
      <c r="G282" s="19"/>
      <c r="H282" s="19"/>
    </row>
    <row r="283" spans="4:8" x14ac:dyDescent="0.2">
      <c r="D283" s="19"/>
      <c r="E283" s="19"/>
      <c r="F283" s="19"/>
      <c r="G283" s="19"/>
      <c r="H283" s="19"/>
    </row>
    <row r="284" spans="4:8" x14ac:dyDescent="0.2">
      <c r="D284" s="19"/>
      <c r="E284" s="19"/>
      <c r="F284" s="19"/>
      <c r="G284" s="19"/>
      <c r="H284" s="19"/>
    </row>
    <row r="285" spans="4:8" x14ac:dyDescent="0.2">
      <c r="D285" s="19"/>
      <c r="E285" s="19"/>
      <c r="F285" s="19"/>
      <c r="G285" s="19"/>
      <c r="H285" s="19"/>
    </row>
    <row r="286" spans="4:8" x14ac:dyDescent="0.2">
      <c r="D286" s="19"/>
      <c r="E286" s="19"/>
      <c r="F286" s="19"/>
      <c r="G286" s="19"/>
      <c r="H286" s="19"/>
    </row>
    <row r="287" spans="4:8" x14ac:dyDescent="0.2">
      <c r="D287" s="19"/>
      <c r="E287" s="19"/>
      <c r="F287" s="19"/>
      <c r="G287" s="19"/>
      <c r="H287" s="19"/>
    </row>
    <row r="288" spans="4:8" x14ac:dyDescent="0.2">
      <c r="D288" s="19"/>
      <c r="E288" s="19"/>
      <c r="F288" s="19"/>
      <c r="G288" s="19"/>
      <c r="H288" s="19"/>
    </row>
    <row r="289" spans="4:8" x14ac:dyDescent="0.2">
      <c r="D289" s="19"/>
      <c r="E289" s="19"/>
      <c r="F289" s="19"/>
      <c r="G289" s="19"/>
      <c r="H289" s="19"/>
    </row>
    <row r="290" spans="4:8" x14ac:dyDescent="0.2">
      <c r="D290" s="19"/>
      <c r="E290" s="19"/>
      <c r="F290" s="19"/>
      <c r="G290" s="19"/>
      <c r="H290" s="19"/>
    </row>
    <row r="291" spans="4:8" x14ac:dyDescent="0.2">
      <c r="D291" s="19"/>
      <c r="E291" s="19"/>
      <c r="F291" s="19"/>
      <c r="G291" s="19"/>
      <c r="H291" s="19"/>
    </row>
    <row r="292" spans="4:8" x14ac:dyDescent="0.2">
      <c r="D292" s="19"/>
      <c r="E292" s="19"/>
      <c r="F292" s="19"/>
      <c r="G292" s="19"/>
      <c r="H292" s="19"/>
    </row>
    <row r="293" spans="4:8" x14ac:dyDescent="0.2">
      <c r="D293" s="19"/>
      <c r="E293" s="19"/>
      <c r="F293" s="19"/>
      <c r="G293" s="19"/>
      <c r="H293" s="19"/>
    </row>
    <row r="294" spans="4:8" x14ac:dyDescent="0.2">
      <c r="D294" s="19"/>
      <c r="E294" s="19"/>
      <c r="F294" s="19"/>
      <c r="G294" s="19"/>
      <c r="H294" s="19"/>
    </row>
    <row r="295" spans="4:8" x14ac:dyDescent="0.2">
      <c r="D295" s="19"/>
      <c r="E295" s="19"/>
      <c r="F295" s="19"/>
      <c r="G295" s="19"/>
      <c r="H295" s="19"/>
    </row>
    <row r="296" spans="4:8" x14ac:dyDescent="0.2">
      <c r="D296" s="19"/>
      <c r="E296" s="19"/>
      <c r="F296" s="19"/>
      <c r="G296" s="19"/>
      <c r="H296" s="19"/>
    </row>
    <row r="297" spans="4:8" x14ac:dyDescent="0.2">
      <c r="D297" s="19"/>
      <c r="E297" s="19"/>
      <c r="F297" s="19"/>
      <c r="G297" s="19"/>
      <c r="H297" s="19"/>
    </row>
    <row r="298" spans="4:8" x14ac:dyDescent="0.2">
      <c r="D298" s="19"/>
      <c r="E298" s="19"/>
      <c r="F298" s="19"/>
      <c r="G298" s="19"/>
      <c r="H298" s="19"/>
    </row>
    <row r="299" spans="4:8" x14ac:dyDescent="0.2">
      <c r="D299" s="19"/>
      <c r="E299" s="19"/>
      <c r="F299" s="19"/>
      <c r="G299" s="19"/>
      <c r="H299" s="19"/>
    </row>
    <row r="300" spans="4:8" x14ac:dyDescent="0.2">
      <c r="D300" s="19"/>
      <c r="E300" s="19"/>
      <c r="F300" s="19"/>
      <c r="G300" s="19"/>
      <c r="H300" s="19"/>
    </row>
    <row r="301" spans="4:8" x14ac:dyDescent="0.2">
      <c r="D301" s="19"/>
      <c r="E301" s="19"/>
      <c r="F301" s="19"/>
      <c r="G301" s="19"/>
      <c r="H301" s="19"/>
    </row>
    <row r="302" spans="4:8" x14ac:dyDescent="0.2">
      <c r="D302" s="19"/>
      <c r="E302" s="19"/>
      <c r="F302" s="19"/>
      <c r="G302" s="19"/>
      <c r="H302" s="19"/>
    </row>
    <row r="303" spans="4:8" x14ac:dyDescent="0.2">
      <c r="D303" s="19"/>
      <c r="E303" s="19"/>
      <c r="F303" s="19"/>
      <c r="G303" s="19"/>
      <c r="H303" s="19"/>
    </row>
    <row r="304" spans="4:8" x14ac:dyDescent="0.2">
      <c r="D304" s="19"/>
      <c r="E304" s="19"/>
      <c r="F304" s="19"/>
      <c r="G304" s="19"/>
      <c r="H304" s="19"/>
    </row>
    <row r="305" spans="4:8" x14ac:dyDescent="0.2">
      <c r="D305" s="19"/>
      <c r="E305" s="19"/>
      <c r="F305" s="19"/>
      <c r="G305" s="19"/>
      <c r="H305" s="19"/>
    </row>
    <row r="306" spans="4:8" x14ac:dyDescent="0.2">
      <c r="D306" s="19"/>
      <c r="E306" s="19"/>
      <c r="F306" s="19"/>
      <c r="G306" s="19"/>
      <c r="H306" s="19"/>
    </row>
    <row r="307" spans="4:8" x14ac:dyDescent="0.2">
      <c r="D307" s="19"/>
      <c r="E307" s="19"/>
      <c r="F307" s="19"/>
      <c r="G307" s="19"/>
      <c r="H307" s="19"/>
    </row>
    <row r="308" spans="4:8" x14ac:dyDescent="0.2">
      <c r="D308" s="19"/>
      <c r="E308" s="19"/>
      <c r="F308" s="19"/>
      <c r="G308" s="19"/>
      <c r="H308" s="19"/>
    </row>
    <row r="309" spans="4:8" x14ac:dyDescent="0.2">
      <c r="D309" s="19"/>
      <c r="E309" s="19"/>
      <c r="F309" s="19"/>
      <c r="G309" s="19"/>
      <c r="H309" s="19"/>
    </row>
    <row r="310" spans="4:8" x14ac:dyDescent="0.2">
      <c r="D310" s="19"/>
      <c r="E310" s="19"/>
      <c r="F310" s="19"/>
      <c r="G310" s="19"/>
      <c r="H310" s="19"/>
    </row>
    <row r="311" spans="4:8" x14ac:dyDescent="0.2">
      <c r="D311" s="19"/>
      <c r="E311" s="19"/>
      <c r="F311" s="19"/>
      <c r="G311" s="19"/>
      <c r="H311" s="19"/>
    </row>
    <row r="312" spans="4:8" x14ac:dyDescent="0.2">
      <c r="D312" s="19"/>
      <c r="E312" s="19"/>
      <c r="F312" s="19"/>
      <c r="G312" s="19"/>
      <c r="H312" s="19"/>
    </row>
    <row r="313" spans="4:8" x14ac:dyDescent="0.2">
      <c r="D313" s="19"/>
      <c r="E313" s="19"/>
      <c r="F313" s="19"/>
      <c r="G313" s="19"/>
      <c r="H313" s="19"/>
    </row>
    <row r="314" spans="4:8" x14ac:dyDescent="0.2">
      <c r="D314" s="19"/>
      <c r="E314" s="19"/>
      <c r="F314" s="19"/>
      <c r="G314" s="19"/>
      <c r="H314" s="19"/>
    </row>
    <row r="315" spans="4:8" x14ac:dyDescent="0.2">
      <c r="D315" s="19"/>
      <c r="E315" s="19"/>
      <c r="F315" s="19"/>
      <c r="G315" s="19"/>
      <c r="H315" s="19"/>
    </row>
    <row r="316" spans="4:8" x14ac:dyDescent="0.2">
      <c r="D316" s="19"/>
      <c r="E316" s="19"/>
      <c r="F316" s="19"/>
      <c r="G316" s="19"/>
      <c r="H316" s="19"/>
    </row>
    <row r="317" spans="4:8" x14ac:dyDescent="0.2">
      <c r="D317" s="19"/>
      <c r="E317" s="19"/>
      <c r="F317" s="19"/>
      <c r="G317" s="19"/>
      <c r="H317" s="19"/>
    </row>
    <row r="318" spans="4:8" x14ac:dyDescent="0.2">
      <c r="D318" s="19"/>
      <c r="E318" s="19"/>
      <c r="F318" s="19"/>
      <c r="G318" s="19"/>
      <c r="H318" s="19"/>
    </row>
    <row r="319" spans="4:8" x14ac:dyDescent="0.2">
      <c r="D319" s="19"/>
      <c r="E319" s="19"/>
      <c r="F319" s="19"/>
      <c r="G319" s="19"/>
      <c r="H319" s="19"/>
    </row>
    <row r="320" spans="4:8" x14ac:dyDescent="0.2">
      <c r="D320" s="19"/>
      <c r="E320" s="19"/>
      <c r="F320" s="19"/>
      <c r="G320" s="19"/>
      <c r="H320" s="19"/>
    </row>
    <row r="321" spans="4:8" x14ac:dyDescent="0.2">
      <c r="D321" s="19"/>
      <c r="E321" s="19"/>
      <c r="F321" s="19"/>
      <c r="G321" s="19"/>
      <c r="H321" s="19"/>
    </row>
    <row r="322" spans="4:8" x14ac:dyDescent="0.2">
      <c r="D322" s="19"/>
      <c r="E322" s="19"/>
      <c r="F322" s="19"/>
      <c r="G322" s="19"/>
      <c r="H322" s="19"/>
    </row>
    <row r="323" spans="4:8" x14ac:dyDescent="0.2">
      <c r="D323" s="19"/>
      <c r="E323" s="19"/>
      <c r="F323" s="19"/>
      <c r="G323" s="19"/>
      <c r="H323" s="19"/>
    </row>
    <row r="324" spans="4:8" x14ac:dyDescent="0.2">
      <c r="D324" s="19"/>
      <c r="E324" s="19"/>
      <c r="F324" s="19"/>
      <c r="G324" s="19"/>
      <c r="H324" s="19"/>
    </row>
    <row r="325" spans="4:8" x14ac:dyDescent="0.2">
      <c r="D325" s="19"/>
      <c r="E325" s="19"/>
      <c r="F325" s="19"/>
      <c r="G325" s="19"/>
      <c r="H325" s="19"/>
    </row>
    <row r="326" spans="4:8" x14ac:dyDescent="0.2">
      <c r="D326" s="19"/>
      <c r="E326" s="19"/>
      <c r="F326" s="19"/>
      <c r="G326" s="19"/>
      <c r="H326" s="19"/>
    </row>
    <row r="327" spans="4:8" x14ac:dyDescent="0.2">
      <c r="D327" s="19"/>
      <c r="E327" s="19"/>
      <c r="F327" s="19"/>
      <c r="G327" s="19"/>
      <c r="H327" s="19"/>
    </row>
    <row r="328" spans="4:8" x14ac:dyDescent="0.2">
      <c r="D328" s="19"/>
      <c r="E328" s="19"/>
      <c r="F328" s="19"/>
      <c r="G328" s="19"/>
      <c r="H328" s="19"/>
    </row>
    <row r="329" spans="4:8" x14ac:dyDescent="0.2">
      <c r="D329" s="19"/>
      <c r="E329" s="19"/>
      <c r="F329" s="19"/>
      <c r="G329" s="19"/>
      <c r="H329" s="19"/>
    </row>
    <row r="330" spans="4:8" x14ac:dyDescent="0.2">
      <c r="D330" s="19"/>
      <c r="E330" s="19"/>
      <c r="F330" s="19"/>
      <c r="G330" s="19"/>
      <c r="H330" s="19"/>
    </row>
    <row r="331" spans="4:8" x14ac:dyDescent="0.2">
      <c r="D331" s="19"/>
      <c r="E331" s="19"/>
      <c r="F331" s="19"/>
      <c r="G331" s="19"/>
      <c r="H331" s="19"/>
    </row>
    <row r="332" spans="4:8" x14ac:dyDescent="0.2">
      <c r="D332" s="19"/>
      <c r="E332" s="19"/>
      <c r="F332" s="19"/>
      <c r="G332" s="19"/>
      <c r="H332" s="19"/>
    </row>
    <row r="333" spans="4:8" x14ac:dyDescent="0.2">
      <c r="D333" s="19"/>
      <c r="E333" s="19"/>
      <c r="F333" s="19"/>
      <c r="G333" s="19"/>
      <c r="H333" s="19"/>
    </row>
    <row r="334" spans="4:8" x14ac:dyDescent="0.2">
      <c r="D334" s="19"/>
      <c r="E334" s="19"/>
      <c r="F334" s="19"/>
      <c r="G334" s="19"/>
      <c r="H334" s="19"/>
    </row>
    <row r="335" spans="4:8" x14ac:dyDescent="0.2">
      <c r="D335" s="19"/>
      <c r="E335" s="19"/>
      <c r="F335" s="19"/>
      <c r="G335" s="19"/>
      <c r="H335" s="19"/>
    </row>
    <row r="336" spans="4:8" x14ac:dyDescent="0.2">
      <c r="D336" s="19"/>
      <c r="E336" s="19"/>
      <c r="F336" s="19"/>
      <c r="G336" s="19"/>
      <c r="H336" s="19"/>
    </row>
    <row r="337" spans="4:8" x14ac:dyDescent="0.2">
      <c r="D337" s="19"/>
      <c r="E337" s="19"/>
      <c r="F337" s="19"/>
      <c r="G337" s="19"/>
      <c r="H337" s="19"/>
    </row>
    <row r="338" spans="4:8" x14ac:dyDescent="0.2">
      <c r="D338" s="19"/>
      <c r="E338" s="19"/>
      <c r="F338" s="19"/>
      <c r="G338" s="19"/>
      <c r="H338" s="19"/>
    </row>
    <row r="339" spans="4:8" x14ac:dyDescent="0.2">
      <c r="D339" s="19"/>
      <c r="E339" s="19"/>
      <c r="F339" s="19"/>
      <c r="G339" s="19"/>
      <c r="H339" s="19"/>
    </row>
    <row r="340" spans="4:8" x14ac:dyDescent="0.2">
      <c r="D340" s="19"/>
      <c r="E340" s="19"/>
      <c r="F340" s="19"/>
      <c r="G340" s="19"/>
      <c r="H340" s="19"/>
    </row>
    <row r="341" spans="4:8" x14ac:dyDescent="0.2">
      <c r="D341" s="19"/>
      <c r="E341" s="19"/>
      <c r="F341" s="19"/>
      <c r="G341" s="19"/>
      <c r="H341" s="19"/>
    </row>
    <row r="342" spans="4:8" x14ac:dyDescent="0.2">
      <c r="D342" s="19"/>
      <c r="E342" s="19"/>
      <c r="F342" s="19"/>
      <c r="G342" s="19"/>
      <c r="H342" s="19"/>
    </row>
    <row r="343" spans="4:8" x14ac:dyDescent="0.2">
      <c r="D343" s="19"/>
      <c r="E343" s="19"/>
      <c r="F343" s="19"/>
      <c r="G343" s="19"/>
      <c r="H343" s="19"/>
    </row>
    <row r="344" spans="4:8" x14ac:dyDescent="0.2">
      <c r="D344" s="19"/>
      <c r="E344" s="19"/>
      <c r="F344" s="19"/>
      <c r="G344" s="19"/>
      <c r="H344" s="19"/>
    </row>
    <row r="345" spans="4:8" x14ac:dyDescent="0.2">
      <c r="D345" s="19"/>
      <c r="E345" s="19"/>
      <c r="F345" s="19"/>
      <c r="G345" s="19"/>
      <c r="H345" s="19"/>
    </row>
    <row r="346" spans="4:8" x14ac:dyDescent="0.2">
      <c r="D346" s="19"/>
      <c r="E346" s="19"/>
      <c r="F346" s="19"/>
      <c r="G346" s="19"/>
      <c r="H346" s="19"/>
    </row>
    <row r="347" spans="4:8" x14ac:dyDescent="0.2">
      <c r="D347" s="19"/>
      <c r="E347" s="19"/>
      <c r="F347" s="19"/>
      <c r="G347" s="19"/>
      <c r="H347" s="19"/>
    </row>
    <row r="348" spans="4:8" x14ac:dyDescent="0.2">
      <c r="D348" s="19"/>
      <c r="E348" s="19"/>
      <c r="F348" s="19"/>
      <c r="G348" s="19"/>
      <c r="H348" s="19"/>
    </row>
    <row r="349" spans="4:8" x14ac:dyDescent="0.2">
      <c r="D349" s="19"/>
      <c r="E349" s="19"/>
      <c r="F349" s="19"/>
      <c r="G349" s="19"/>
      <c r="H349" s="19"/>
    </row>
    <row r="350" spans="4:8" x14ac:dyDescent="0.2">
      <c r="D350" s="19"/>
      <c r="E350" s="19"/>
      <c r="F350" s="19"/>
      <c r="G350" s="19"/>
      <c r="H350" s="19"/>
    </row>
    <row r="351" spans="4:8" x14ac:dyDescent="0.2">
      <c r="D351" s="19"/>
      <c r="E351" s="19"/>
      <c r="F351" s="19"/>
      <c r="G351" s="19"/>
      <c r="H351" s="19"/>
    </row>
    <row r="352" spans="4:8" x14ac:dyDescent="0.2">
      <c r="D352" s="19"/>
      <c r="E352" s="19"/>
      <c r="F352" s="19"/>
      <c r="G352" s="19"/>
      <c r="H352" s="19"/>
    </row>
    <row r="353" spans="4:8" x14ac:dyDescent="0.2">
      <c r="D353" s="19"/>
      <c r="E353" s="19"/>
      <c r="F353" s="19"/>
      <c r="G353" s="19"/>
      <c r="H353" s="19"/>
    </row>
    <row r="354" spans="4:8" x14ac:dyDescent="0.2">
      <c r="D354" s="19"/>
      <c r="E354" s="19"/>
      <c r="F354" s="19"/>
      <c r="G354" s="19"/>
      <c r="H354" s="19"/>
    </row>
    <row r="355" spans="4:8" x14ac:dyDescent="0.2">
      <c r="D355" s="19"/>
      <c r="E355" s="19"/>
      <c r="F355" s="19"/>
      <c r="G355" s="19"/>
      <c r="H355" s="19"/>
    </row>
    <row r="356" spans="4:8" x14ac:dyDescent="0.2">
      <c r="D356" s="19"/>
      <c r="E356" s="19"/>
      <c r="F356" s="19"/>
      <c r="G356" s="19"/>
      <c r="H356" s="19"/>
    </row>
    <row r="357" spans="4:8" x14ac:dyDescent="0.2">
      <c r="D357" s="19"/>
      <c r="E357" s="19"/>
      <c r="F357" s="19"/>
      <c r="G357" s="19"/>
      <c r="H357" s="19"/>
    </row>
    <row r="358" spans="4:8" x14ac:dyDescent="0.2">
      <c r="D358" s="19"/>
      <c r="E358" s="19"/>
      <c r="F358" s="19"/>
      <c r="G358" s="19"/>
      <c r="H358" s="19"/>
    </row>
    <row r="359" spans="4:8" x14ac:dyDescent="0.2">
      <c r="D359" s="19"/>
      <c r="E359" s="19"/>
      <c r="F359" s="19"/>
      <c r="G359" s="19"/>
      <c r="H359" s="19"/>
    </row>
    <row r="360" spans="4:8" x14ac:dyDescent="0.2">
      <c r="D360" s="19"/>
      <c r="E360" s="19"/>
      <c r="F360" s="19"/>
      <c r="G360" s="19"/>
      <c r="H360" s="19"/>
    </row>
    <row r="361" spans="4:8" x14ac:dyDescent="0.2">
      <c r="D361" s="19"/>
      <c r="E361" s="19"/>
      <c r="F361" s="19"/>
      <c r="G361" s="19"/>
      <c r="H361" s="19"/>
    </row>
    <row r="362" spans="4:8" x14ac:dyDescent="0.2">
      <c r="D362" s="19"/>
      <c r="E362" s="19"/>
      <c r="F362" s="19"/>
      <c r="G362" s="19"/>
      <c r="H362" s="19"/>
    </row>
    <row r="363" spans="4:8" x14ac:dyDescent="0.2">
      <c r="D363" s="19"/>
      <c r="E363" s="19"/>
      <c r="F363" s="19"/>
      <c r="G363" s="19"/>
      <c r="H363" s="19"/>
    </row>
    <row r="364" spans="4:8" x14ac:dyDescent="0.2">
      <c r="D364" s="19"/>
      <c r="E364" s="19"/>
      <c r="F364" s="19"/>
      <c r="G364" s="19"/>
      <c r="H364" s="19"/>
    </row>
    <row r="365" spans="4:8" x14ac:dyDescent="0.2">
      <c r="D365" s="19"/>
      <c r="E365" s="19"/>
      <c r="F365" s="19"/>
      <c r="G365" s="19"/>
      <c r="H365" s="19"/>
    </row>
    <row r="366" spans="4:8" x14ac:dyDescent="0.2">
      <c r="D366" s="19"/>
      <c r="E366" s="19"/>
      <c r="F366" s="19"/>
      <c r="G366" s="19"/>
      <c r="H366" s="19"/>
    </row>
    <row r="367" spans="4:8" x14ac:dyDescent="0.2">
      <c r="D367" s="19"/>
      <c r="E367" s="19"/>
      <c r="F367" s="19"/>
      <c r="G367" s="19"/>
      <c r="H367" s="19"/>
    </row>
    <row r="368" spans="4:8" x14ac:dyDescent="0.2">
      <c r="D368" s="19"/>
      <c r="E368" s="19"/>
      <c r="F368" s="19"/>
      <c r="G368" s="19"/>
      <c r="H368" s="19"/>
    </row>
    <row r="369" spans="4:8" x14ac:dyDescent="0.2">
      <c r="D369" s="19"/>
      <c r="E369" s="19"/>
      <c r="F369" s="19"/>
      <c r="G369" s="19"/>
      <c r="H369" s="19"/>
    </row>
    <row r="370" spans="4:8" x14ac:dyDescent="0.2">
      <c r="D370" s="19"/>
      <c r="E370" s="19"/>
      <c r="F370" s="19"/>
      <c r="G370" s="19"/>
      <c r="H370" s="19"/>
    </row>
    <row r="371" spans="4:8" x14ac:dyDescent="0.2">
      <c r="D371" s="19"/>
      <c r="E371" s="19"/>
      <c r="F371" s="19"/>
      <c r="G371" s="19"/>
      <c r="H371" s="19"/>
    </row>
    <row r="372" spans="4:8" x14ac:dyDescent="0.2">
      <c r="D372" s="19"/>
      <c r="E372" s="19"/>
      <c r="F372" s="19"/>
      <c r="G372" s="19"/>
      <c r="H372" s="19"/>
    </row>
    <row r="373" spans="4:8" x14ac:dyDescent="0.2">
      <c r="D373" s="19"/>
      <c r="E373" s="19"/>
      <c r="F373" s="19"/>
      <c r="G373" s="19"/>
      <c r="H373" s="19"/>
    </row>
    <row r="374" spans="4:8" x14ac:dyDescent="0.2">
      <c r="D374" s="19"/>
      <c r="E374" s="19"/>
      <c r="F374" s="19"/>
      <c r="G374" s="19"/>
      <c r="H374" s="19"/>
    </row>
    <row r="375" spans="4:8" x14ac:dyDescent="0.2">
      <c r="D375" s="19"/>
      <c r="E375" s="19"/>
      <c r="F375" s="19"/>
      <c r="G375" s="19"/>
      <c r="H375" s="19"/>
    </row>
    <row r="376" spans="4:8" x14ac:dyDescent="0.2">
      <c r="D376" s="19"/>
      <c r="E376" s="19"/>
      <c r="F376" s="19"/>
      <c r="G376" s="19"/>
      <c r="H376" s="19"/>
    </row>
    <row r="377" spans="4:8" x14ac:dyDescent="0.2">
      <c r="D377" s="19"/>
      <c r="E377" s="19"/>
      <c r="F377" s="19"/>
      <c r="G377" s="19"/>
      <c r="H377" s="19"/>
    </row>
    <row r="378" spans="4:8" x14ac:dyDescent="0.2">
      <c r="D378" s="19"/>
      <c r="E378" s="19"/>
      <c r="F378" s="19"/>
      <c r="G378" s="19"/>
      <c r="H378" s="19"/>
    </row>
    <row r="379" spans="4:8" x14ac:dyDescent="0.2">
      <c r="D379" s="19"/>
      <c r="E379" s="19"/>
      <c r="F379" s="19"/>
      <c r="G379" s="19"/>
      <c r="H379" s="19"/>
    </row>
    <row r="380" spans="4:8" x14ac:dyDescent="0.2">
      <c r="D380" s="19"/>
      <c r="E380" s="19"/>
      <c r="F380" s="19"/>
      <c r="G380" s="19"/>
      <c r="H380" s="19"/>
    </row>
    <row r="381" spans="4:8" x14ac:dyDescent="0.2">
      <c r="D381" s="19"/>
      <c r="E381" s="19"/>
      <c r="F381" s="19"/>
      <c r="G381" s="19"/>
      <c r="H381" s="19"/>
    </row>
    <row r="382" spans="4:8" x14ac:dyDescent="0.2">
      <c r="D382" s="19"/>
      <c r="E382" s="19"/>
      <c r="F382" s="19"/>
      <c r="G382" s="19"/>
      <c r="H382" s="19"/>
    </row>
    <row r="383" spans="4:8" x14ac:dyDescent="0.2">
      <c r="D383" s="19"/>
      <c r="E383" s="19"/>
      <c r="F383" s="19"/>
      <c r="G383" s="19"/>
      <c r="H383" s="19"/>
    </row>
    <row r="384" spans="4:8" x14ac:dyDescent="0.2">
      <c r="D384" s="19"/>
      <c r="E384" s="19"/>
      <c r="F384" s="19"/>
      <c r="G384" s="19"/>
      <c r="H384" s="19"/>
    </row>
    <row r="385" spans="4:8" x14ac:dyDescent="0.2">
      <c r="D385" s="19"/>
      <c r="E385" s="19"/>
      <c r="F385" s="19"/>
      <c r="G385" s="19"/>
      <c r="H385" s="19"/>
    </row>
    <row r="386" spans="4:8" x14ac:dyDescent="0.2">
      <c r="D386" s="19"/>
      <c r="E386" s="19"/>
      <c r="F386" s="19"/>
      <c r="G386" s="19"/>
      <c r="H386" s="19"/>
    </row>
    <row r="387" spans="4:8" x14ac:dyDescent="0.2">
      <c r="D387" s="19"/>
      <c r="E387" s="19"/>
      <c r="F387" s="19"/>
      <c r="G387" s="19"/>
      <c r="H387" s="19"/>
    </row>
    <row r="388" spans="4:8" x14ac:dyDescent="0.2">
      <c r="D388" s="19"/>
      <c r="E388" s="19"/>
      <c r="F388" s="19"/>
      <c r="G388" s="19"/>
      <c r="H388" s="19"/>
    </row>
    <row r="389" spans="4:8" x14ac:dyDescent="0.2">
      <c r="D389" s="19"/>
      <c r="E389" s="19"/>
      <c r="F389" s="19"/>
      <c r="G389" s="19"/>
      <c r="H389" s="19"/>
    </row>
    <row r="390" spans="4:8" x14ac:dyDescent="0.2">
      <c r="D390" s="19"/>
      <c r="E390" s="19"/>
      <c r="F390" s="19"/>
      <c r="G390" s="19"/>
      <c r="H390" s="19"/>
    </row>
    <row r="391" spans="4:8" x14ac:dyDescent="0.2">
      <c r="D391" s="19"/>
      <c r="E391" s="19"/>
      <c r="F391" s="19"/>
      <c r="G391" s="19"/>
      <c r="H391" s="19"/>
    </row>
    <row r="392" spans="4:8" x14ac:dyDescent="0.2">
      <c r="D392" s="19"/>
      <c r="E392" s="19"/>
      <c r="F392" s="19"/>
      <c r="G392" s="19"/>
      <c r="H392" s="19"/>
    </row>
    <row r="393" spans="4:8" x14ac:dyDescent="0.2">
      <c r="D393" s="19"/>
      <c r="E393" s="19"/>
      <c r="F393" s="19"/>
      <c r="G393" s="19"/>
      <c r="H393" s="19"/>
    </row>
    <row r="394" spans="4:8" x14ac:dyDescent="0.2">
      <c r="D394" s="19"/>
      <c r="E394" s="19"/>
      <c r="F394" s="19"/>
      <c r="G394" s="19"/>
      <c r="H394" s="19"/>
    </row>
    <row r="395" spans="4:8" x14ac:dyDescent="0.2">
      <c r="D395" s="19"/>
      <c r="E395" s="19"/>
      <c r="F395" s="19"/>
      <c r="G395" s="19"/>
      <c r="H395" s="19"/>
    </row>
    <row r="396" spans="4:8" x14ac:dyDescent="0.2">
      <c r="D396" s="19"/>
      <c r="E396" s="19"/>
      <c r="F396" s="19"/>
      <c r="G396" s="19"/>
      <c r="H396" s="19"/>
    </row>
    <row r="397" spans="4:8" x14ac:dyDescent="0.2">
      <c r="D397" s="19"/>
      <c r="E397" s="19"/>
      <c r="F397" s="19"/>
      <c r="G397" s="19"/>
      <c r="H397" s="19"/>
    </row>
    <row r="398" spans="4:8" x14ac:dyDescent="0.2">
      <c r="D398" s="19"/>
      <c r="E398" s="19"/>
      <c r="F398" s="19"/>
      <c r="G398" s="19"/>
      <c r="H398" s="19"/>
    </row>
    <row r="399" spans="4:8" x14ac:dyDescent="0.2">
      <c r="D399" s="19"/>
      <c r="E399" s="19"/>
      <c r="F399" s="19"/>
      <c r="G399" s="19"/>
      <c r="H399" s="19"/>
    </row>
    <row r="400" spans="4:8" x14ac:dyDescent="0.2">
      <c r="D400" s="19"/>
      <c r="E400" s="19"/>
      <c r="F400" s="19"/>
      <c r="G400" s="19"/>
      <c r="H400" s="19"/>
    </row>
    <row r="401" spans="4:8" x14ac:dyDescent="0.2">
      <c r="D401" s="19"/>
      <c r="E401" s="19"/>
      <c r="F401" s="19"/>
      <c r="G401" s="19"/>
      <c r="H401" s="19"/>
    </row>
    <row r="402" spans="4:8" x14ac:dyDescent="0.2">
      <c r="D402" s="19"/>
      <c r="E402" s="19"/>
      <c r="F402" s="19"/>
      <c r="G402" s="19"/>
      <c r="H402" s="19"/>
    </row>
    <row r="403" spans="4:8" x14ac:dyDescent="0.2">
      <c r="D403" s="19"/>
      <c r="E403" s="19"/>
      <c r="F403" s="19"/>
      <c r="G403" s="19"/>
      <c r="H403" s="19"/>
    </row>
    <row r="404" spans="4:8" x14ac:dyDescent="0.2">
      <c r="D404" s="19"/>
      <c r="E404" s="19"/>
      <c r="F404" s="19"/>
      <c r="G404" s="19"/>
      <c r="H404" s="19"/>
    </row>
    <row r="405" spans="4:8" x14ac:dyDescent="0.2">
      <c r="D405" s="19"/>
      <c r="E405" s="19"/>
      <c r="F405" s="19"/>
      <c r="G405" s="19"/>
      <c r="H405" s="19"/>
    </row>
    <row r="406" spans="4:8" x14ac:dyDescent="0.2">
      <c r="D406" s="19"/>
      <c r="E406" s="19"/>
      <c r="F406" s="19"/>
      <c r="G406" s="19"/>
      <c r="H406" s="19"/>
    </row>
    <row r="407" spans="4:8" x14ac:dyDescent="0.2">
      <c r="D407" s="19"/>
      <c r="E407" s="19"/>
      <c r="F407" s="19"/>
      <c r="G407" s="19"/>
      <c r="H407" s="19"/>
    </row>
    <row r="408" spans="4:8" x14ac:dyDescent="0.2">
      <c r="D408" s="19"/>
      <c r="E408" s="19"/>
      <c r="F408" s="19"/>
      <c r="G408" s="19"/>
      <c r="H408" s="19"/>
    </row>
    <row r="409" spans="4:8" x14ac:dyDescent="0.2">
      <c r="D409" s="19"/>
      <c r="E409" s="19"/>
      <c r="F409" s="19"/>
      <c r="G409" s="19"/>
      <c r="H409" s="19"/>
    </row>
    <row r="410" spans="4:8" x14ac:dyDescent="0.2">
      <c r="D410" s="19"/>
      <c r="E410" s="19"/>
      <c r="F410" s="19"/>
      <c r="G410" s="19"/>
      <c r="H410" s="19"/>
    </row>
    <row r="411" spans="4:8" x14ac:dyDescent="0.2">
      <c r="D411" s="19"/>
      <c r="E411" s="19"/>
      <c r="F411" s="19"/>
      <c r="G411" s="19"/>
      <c r="H411" s="19"/>
    </row>
    <row r="412" spans="4:8" x14ac:dyDescent="0.2">
      <c r="D412" s="19"/>
      <c r="E412" s="19"/>
      <c r="F412" s="19"/>
      <c r="G412" s="19"/>
      <c r="H412" s="19"/>
    </row>
    <row r="413" spans="4:8" x14ac:dyDescent="0.2">
      <c r="D413" s="19"/>
      <c r="E413" s="19"/>
      <c r="F413" s="19"/>
      <c r="G413" s="19"/>
      <c r="H413" s="19"/>
    </row>
    <row r="414" spans="4:8" x14ac:dyDescent="0.2">
      <c r="D414" s="19"/>
      <c r="E414" s="19"/>
      <c r="F414" s="19"/>
      <c r="G414" s="19"/>
      <c r="H414" s="19"/>
    </row>
    <row r="415" spans="4:8" x14ac:dyDescent="0.2">
      <c r="D415" s="19"/>
      <c r="E415" s="19"/>
      <c r="F415" s="19"/>
      <c r="G415" s="19"/>
      <c r="H415" s="19"/>
    </row>
    <row r="416" spans="4:8" x14ac:dyDescent="0.2">
      <c r="D416" s="19"/>
      <c r="E416" s="19"/>
      <c r="F416" s="19"/>
      <c r="G416" s="19"/>
      <c r="H416" s="19"/>
    </row>
    <row r="417" spans="4:8" x14ac:dyDescent="0.2">
      <c r="D417" s="19"/>
      <c r="E417" s="19"/>
      <c r="F417" s="19"/>
      <c r="G417" s="19"/>
      <c r="H417" s="19"/>
    </row>
    <row r="418" spans="4:8" x14ac:dyDescent="0.2">
      <c r="D418" s="19"/>
      <c r="E418" s="19"/>
      <c r="F418" s="19"/>
      <c r="G418" s="19"/>
      <c r="H418" s="19"/>
    </row>
    <row r="419" spans="4:8" x14ac:dyDescent="0.2">
      <c r="D419" s="19"/>
      <c r="E419" s="19"/>
      <c r="F419" s="19"/>
      <c r="G419" s="19"/>
      <c r="H419" s="19"/>
    </row>
    <row r="420" spans="4:8" x14ac:dyDescent="0.2">
      <c r="D420" s="19"/>
      <c r="E420" s="19"/>
      <c r="F420" s="19"/>
      <c r="G420" s="19"/>
      <c r="H420" s="19"/>
    </row>
    <row r="421" spans="4:8" x14ac:dyDescent="0.2">
      <c r="D421" s="19"/>
      <c r="E421" s="19"/>
      <c r="F421" s="19"/>
      <c r="G421" s="19"/>
      <c r="H421" s="19"/>
    </row>
    <row r="422" spans="4:8" x14ac:dyDescent="0.2">
      <c r="D422" s="19"/>
      <c r="E422" s="19"/>
      <c r="F422" s="19"/>
      <c r="G422" s="19"/>
      <c r="H422" s="19"/>
    </row>
    <row r="423" spans="4:8" x14ac:dyDescent="0.2">
      <c r="D423" s="19"/>
      <c r="E423" s="19"/>
      <c r="F423" s="19"/>
      <c r="G423" s="19"/>
      <c r="H423" s="19"/>
    </row>
    <row r="424" spans="4:8" x14ac:dyDescent="0.2">
      <c r="D424" s="19"/>
      <c r="E424" s="19"/>
      <c r="F424" s="19"/>
      <c r="G424" s="19"/>
      <c r="H424" s="19"/>
    </row>
    <row r="425" spans="4:8" x14ac:dyDescent="0.2">
      <c r="D425" s="19"/>
      <c r="E425" s="19"/>
      <c r="F425" s="19"/>
      <c r="G425" s="19"/>
      <c r="H425" s="19"/>
    </row>
    <row r="426" spans="4:8" x14ac:dyDescent="0.2">
      <c r="D426" s="19"/>
      <c r="E426" s="19"/>
      <c r="F426" s="19"/>
      <c r="G426" s="19"/>
      <c r="H426" s="19"/>
    </row>
    <row r="427" spans="4:8" x14ac:dyDescent="0.2">
      <c r="D427" s="19"/>
      <c r="E427" s="19"/>
      <c r="F427" s="19"/>
      <c r="G427" s="19"/>
      <c r="H427" s="19"/>
    </row>
    <row r="428" spans="4:8" x14ac:dyDescent="0.2">
      <c r="D428" s="19"/>
      <c r="E428" s="19"/>
      <c r="F428" s="19"/>
      <c r="G428" s="19"/>
      <c r="H428" s="19"/>
    </row>
    <row r="429" spans="4:8" x14ac:dyDescent="0.2">
      <c r="D429" s="19"/>
      <c r="E429" s="19"/>
      <c r="F429" s="19"/>
      <c r="G429" s="19"/>
      <c r="H429" s="19"/>
    </row>
    <row r="430" spans="4:8" x14ac:dyDescent="0.2">
      <c r="D430" s="19"/>
      <c r="E430" s="19"/>
      <c r="F430" s="19"/>
      <c r="G430" s="19"/>
      <c r="H430" s="19"/>
    </row>
    <row r="431" spans="4:8" x14ac:dyDescent="0.2">
      <c r="D431" s="19"/>
      <c r="E431" s="19"/>
      <c r="F431" s="19"/>
      <c r="G431" s="19"/>
      <c r="H431" s="19"/>
    </row>
    <row r="432" spans="4:8" x14ac:dyDescent="0.2">
      <c r="D432" s="19"/>
      <c r="E432" s="19"/>
      <c r="F432" s="19"/>
      <c r="G432" s="19"/>
      <c r="H432" s="19"/>
    </row>
    <row r="433" spans="4:8" x14ac:dyDescent="0.2">
      <c r="D433" s="19"/>
      <c r="E433" s="19"/>
      <c r="F433" s="19"/>
      <c r="G433" s="19"/>
      <c r="H433" s="19"/>
    </row>
    <row r="434" spans="4:8" x14ac:dyDescent="0.2">
      <c r="D434" s="19"/>
      <c r="E434" s="19"/>
      <c r="F434" s="19"/>
      <c r="G434" s="19"/>
      <c r="H434" s="19"/>
    </row>
    <row r="435" spans="4:8" x14ac:dyDescent="0.2">
      <c r="D435" s="19"/>
      <c r="E435" s="19"/>
      <c r="F435" s="19"/>
      <c r="G435" s="19"/>
      <c r="H435" s="19"/>
    </row>
    <row r="436" spans="4:8" x14ac:dyDescent="0.2">
      <c r="D436" s="19"/>
      <c r="E436" s="19"/>
      <c r="F436" s="19"/>
      <c r="G436" s="19"/>
      <c r="H436" s="19"/>
    </row>
    <row r="437" spans="4:8" x14ac:dyDescent="0.2">
      <c r="D437" s="19"/>
      <c r="E437" s="19"/>
      <c r="F437" s="19"/>
      <c r="G437" s="19"/>
      <c r="H437" s="19"/>
    </row>
    <row r="438" spans="4:8" x14ac:dyDescent="0.2">
      <c r="D438" s="19"/>
      <c r="E438" s="19"/>
      <c r="F438" s="19"/>
      <c r="G438" s="19"/>
      <c r="H438" s="19"/>
    </row>
    <row r="439" spans="4:8" x14ac:dyDescent="0.2">
      <c r="D439" s="19"/>
      <c r="E439" s="19"/>
      <c r="F439" s="19"/>
      <c r="G439" s="19"/>
      <c r="H439" s="19"/>
    </row>
    <row r="440" spans="4:8" x14ac:dyDescent="0.2">
      <c r="D440" s="19"/>
      <c r="E440" s="19"/>
      <c r="F440" s="19"/>
      <c r="G440" s="19"/>
      <c r="H440" s="19"/>
    </row>
    <row r="441" spans="4:8" x14ac:dyDescent="0.2">
      <c r="D441" s="19"/>
      <c r="E441" s="19"/>
      <c r="F441" s="19"/>
      <c r="G441" s="19"/>
      <c r="H441" s="19"/>
    </row>
    <row r="442" spans="4:8" x14ac:dyDescent="0.2">
      <c r="D442" s="19"/>
      <c r="E442" s="19"/>
      <c r="F442" s="19"/>
      <c r="G442" s="19"/>
      <c r="H442" s="19"/>
    </row>
    <row r="443" spans="4:8" x14ac:dyDescent="0.2">
      <c r="D443" s="19"/>
      <c r="E443" s="19"/>
      <c r="F443" s="19"/>
      <c r="G443" s="19"/>
      <c r="H443" s="19"/>
    </row>
    <row r="444" spans="4:8" x14ac:dyDescent="0.2">
      <c r="D444" s="19"/>
      <c r="E444" s="19"/>
      <c r="F444" s="19"/>
      <c r="G444" s="19"/>
      <c r="H444" s="19"/>
    </row>
    <row r="445" spans="4:8" x14ac:dyDescent="0.2">
      <c r="D445" s="19"/>
      <c r="E445" s="19"/>
      <c r="F445" s="19"/>
      <c r="G445" s="19"/>
      <c r="H445" s="19"/>
    </row>
    <row r="446" spans="4:8" x14ac:dyDescent="0.2">
      <c r="D446" s="19"/>
      <c r="E446" s="19"/>
      <c r="F446" s="19"/>
      <c r="G446" s="19"/>
      <c r="H446" s="19"/>
    </row>
    <row r="447" spans="4:8" x14ac:dyDescent="0.2">
      <c r="D447" s="19"/>
      <c r="E447" s="19"/>
      <c r="F447" s="19"/>
      <c r="G447" s="19"/>
      <c r="H447" s="19"/>
    </row>
    <row r="448" spans="4:8" x14ac:dyDescent="0.2">
      <c r="D448" s="19"/>
      <c r="E448" s="19"/>
      <c r="F448" s="19"/>
      <c r="G448" s="19"/>
      <c r="H448" s="19"/>
    </row>
    <row r="449" spans="4:8" x14ac:dyDescent="0.2">
      <c r="D449" s="19"/>
      <c r="E449" s="19"/>
      <c r="F449" s="19"/>
      <c r="G449" s="19"/>
      <c r="H449" s="19"/>
    </row>
    <row r="450" spans="4:8" x14ac:dyDescent="0.2">
      <c r="D450" s="19"/>
      <c r="E450" s="19"/>
      <c r="F450" s="19"/>
      <c r="G450" s="19"/>
      <c r="H450" s="19"/>
    </row>
    <row r="451" spans="4:8" x14ac:dyDescent="0.2">
      <c r="D451" s="19"/>
      <c r="E451" s="19"/>
      <c r="F451" s="19"/>
      <c r="G451" s="19"/>
      <c r="H451" s="19"/>
    </row>
    <row r="452" spans="4:8" x14ac:dyDescent="0.2">
      <c r="D452" s="19"/>
      <c r="E452" s="19"/>
      <c r="F452" s="19"/>
      <c r="G452" s="19"/>
      <c r="H452" s="19"/>
    </row>
    <row r="453" spans="4:8" x14ac:dyDescent="0.2">
      <c r="D453" s="19"/>
      <c r="E453" s="19"/>
      <c r="F453" s="19"/>
      <c r="G453" s="19"/>
      <c r="H453" s="19"/>
    </row>
    <row r="454" spans="4:8" x14ac:dyDescent="0.2">
      <c r="D454" s="19"/>
      <c r="E454" s="19"/>
      <c r="F454" s="19"/>
      <c r="G454" s="19"/>
      <c r="H454" s="19"/>
    </row>
    <row r="455" spans="4:8" x14ac:dyDescent="0.2">
      <c r="D455" s="19"/>
      <c r="E455" s="19"/>
      <c r="F455" s="19"/>
      <c r="G455" s="19"/>
      <c r="H455" s="19"/>
    </row>
    <row r="456" spans="4:8" x14ac:dyDescent="0.2">
      <c r="D456" s="19"/>
      <c r="E456" s="19"/>
      <c r="F456" s="19"/>
      <c r="G456" s="19"/>
      <c r="H456" s="19"/>
    </row>
    <row r="457" spans="4:8" x14ac:dyDescent="0.2">
      <c r="D457" s="19"/>
      <c r="E457" s="19"/>
      <c r="F457" s="19"/>
      <c r="G457" s="19"/>
      <c r="H457" s="19"/>
    </row>
    <row r="458" spans="4:8" x14ac:dyDescent="0.2">
      <c r="D458" s="19"/>
      <c r="E458" s="19"/>
      <c r="F458" s="19"/>
      <c r="G458" s="19"/>
      <c r="H458" s="19"/>
    </row>
    <row r="459" spans="4:8" x14ac:dyDescent="0.2">
      <c r="D459" s="19"/>
      <c r="E459" s="19"/>
      <c r="F459" s="19"/>
      <c r="G459" s="19"/>
      <c r="H459" s="19"/>
    </row>
    <row r="460" spans="4:8" x14ac:dyDescent="0.2">
      <c r="D460" s="19"/>
      <c r="E460" s="19"/>
      <c r="F460" s="19"/>
      <c r="G460" s="19"/>
      <c r="H460" s="19"/>
    </row>
    <row r="461" spans="4:8" x14ac:dyDescent="0.2">
      <c r="D461" s="19"/>
      <c r="E461" s="19"/>
      <c r="F461" s="19"/>
      <c r="G461" s="19"/>
      <c r="H461" s="19"/>
    </row>
    <row r="462" spans="4:8" x14ac:dyDescent="0.2">
      <c r="D462" s="19"/>
      <c r="E462" s="19"/>
      <c r="F462" s="19"/>
      <c r="G462" s="19"/>
      <c r="H462" s="19"/>
    </row>
    <row r="463" spans="4:8" x14ac:dyDescent="0.2">
      <c r="D463" s="19"/>
      <c r="E463" s="19"/>
      <c r="F463" s="19"/>
      <c r="G463" s="19"/>
      <c r="H463" s="19"/>
    </row>
    <row r="464" spans="4:8" x14ac:dyDescent="0.2">
      <c r="D464" s="19"/>
      <c r="E464" s="19"/>
      <c r="F464" s="19"/>
      <c r="G464" s="19"/>
      <c r="H464" s="19"/>
    </row>
    <row r="465" spans="4:8" x14ac:dyDescent="0.2">
      <c r="D465" s="19"/>
      <c r="E465" s="19"/>
      <c r="F465" s="19"/>
      <c r="G465" s="19"/>
      <c r="H465" s="19"/>
    </row>
    <row r="466" spans="4:8" x14ac:dyDescent="0.2">
      <c r="D466" s="19"/>
      <c r="E466" s="19"/>
      <c r="F466" s="19"/>
      <c r="G466" s="19"/>
      <c r="H466" s="19"/>
    </row>
    <row r="467" spans="4:8" x14ac:dyDescent="0.2">
      <c r="D467" s="19"/>
      <c r="E467" s="19"/>
      <c r="F467" s="19"/>
      <c r="G467" s="19"/>
      <c r="H467" s="19"/>
    </row>
    <row r="468" spans="4:8" x14ac:dyDescent="0.2">
      <c r="D468" s="19"/>
      <c r="E468" s="19"/>
      <c r="F468" s="19"/>
      <c r="G468" s="19"/>
      <c r="H468" s="19"/>
    </row>
    <row r="469" spans="4:8" x14ac:dyDescent="0.2">
      <c r="D469" s="19"/>
      <c r="E469" s="19"/>
      <c r="F469" s="19"/>
      <c r="G469" s="19"/>
      <c r="H469" s="19"/>
    </row>
    <row r="470" spans="4:8" x14ac:dyDescent="0.2">
      <c r="D470" s="19"/>
      <c r="E470" s="19"/>
      <c r="F470" s="19"/>
      <c r="G470" s="19"/>
      <c r="H470" s="19"/>
    </row>
    <row r="471" spans="4:8" x14ac:dyDescent="0.2">
      <c r="D471" s="19"/>
      <c r="E471" s="19"/>
      <c r="F471" s="19"/>
      <c r="G471" s="19"/>
      <c r="H471" s="19"/>
    </row>
    <row r="472" spans="4:8" x14ac:dyDescent="0.2">
      <c r="D472" s="19"/>
      <c r="E472" s="19"/>
      <c r="F472" s="19"/>
      <c r="G472" s="19"/>
      <c r="H472" s="19"/>
    </row>
    <row r="473" spans="4:8" x14ac:dyDescent="0.2">
      <c r="D473" s="19"/>
      <c r="E473" s="19"/>
      <c r="F473" s="19"/>
      <c r="G473" s="19"/>
      <c r="H473" s="19"/>
    </row>
    <row r="474" spans="4:8" x14ac:dyDescent="0.2">
      <c r="D474" s="19"/>
      <c r="E474" s="19"/>
      <c r="F474" s="19"/>
      <c r="G474" s="19"/>
      <c r="H474" s="19"/>
    </row>
    <row r="475" spans="4:8" x14ac:dyDescent="0.2">
      <c r="D475" s="19"/>
      <c r="E475" s="19"/>
      <c r="F475" s="19"/>
      <c r="G475" s="19"/>
      <c r="H475" s="19"/>
    </row>
    <row r="476" spans="4:8" x14ac:dyDescent="0.2">
      <c r="D476" s="19"/>
      <c r="E476" s="19"/>
      <c r="F476" s="19"/>
      <c r="G476" s="19"/>
      <c r="H476" s="19"/>
    </row>
    <row r="477" spans="4:8" x14ac:dyDescent="0.2">
      <c r="D477" s="19"/>
      <c r="E477" s="19"/>
      <c r="F477" s="19"/>
      <c r="G477" s="19"/>
      <c r="H477" s="19"/>
    </row>
    <row r="478" spans="4:8" x14ac:dyDescent="0.2">
      <c r="D478" s="19"/>
      <c r="E478" s="19"/>
      <c r="F478" s="19"/>
      <c r="G478" s="19"/>
      <c r="H478" s="19"/>
    </row>
    <row r="479" spans="4:8" x14ac:dyDescent="0.2">
      <c r="D479" s="19"/>
      <c r="E479" s="19"/>
      <c r="F479" s="19"/>
      <c r="G479" s="19"/>
      <c r="H479" s="19"/>
    </row>
    <row r="480" spans="4:8" x14ac:dyDescent="0.2">
      <c r="D480" s="19"/>
      <c r="E480" s="19"/>
      <c r="F480" s="19"/>
      <c r="G480" s="19"/>
      <c r="H480" s="19"/>
    </row>
    <row r="481" spans="4:8" x14ac:dyDescent="0.2">
      <c r="D481" s="19"/>
      <c r="E481" s="19"/>
      <c r="F481" s="19"/>
      <c r="G481" s="19"/>
      <c r="H481" s="19"/>
    </row>
    <row r="482" spans="4:8" x14ac:dyDescent="0.2">
      <c r="D482" s="19"/>
      <c r="E482" s="19"/>
      <c r="F482" s="19"/>
      <c r="G482" s="19"/>
      <c r="H482" s="19"/>
    </row>
    <row r="483" spans="4:8" x14ac:dyDescent="0.2">
      <c r="D483" s="19"/>
      <c r="E483" s="19"/>
      <c r="F483" s="19"/>
      <c r="G483" s="19"/>
      <c r="H483" s="19"/>
    </row>
    <row r="484" spans="4:8" x14ac:dyDescent="0.2">
      <c r="D484" s="19"/>
      <c r="E484" s="19"/>
      <c r="F484" s="19"/>
      <c r="G484" s="19"/>
      <c r="H484" s="19"/>
    </row>
    <row r="485" spans="4:8" x14ac:dyDescent="0.2">
      <c r="D485" s="19"/>
      <c r="E485" s="19"/>
      <c r="F485" s="19"/>
      <c r="G485" s="19"/>
      <c r="H485" s="19"/>
    </row>
    <row r="486" spans="4:8" x14ac:dyDescent="0.2">
      <c r="D486" s="19"/>
      <c r="E486" s="19"/>
      <c r="F486" s="19"/>
      <c r="G486" s="19"/>
      <c r="H486" s="19"/>
    </row>
    <row r="487" spans="4:8" x14ac:dyDescent="0.2">
      <c r="D487" s="19"/>
      <c r="E487" s="19"/>
      <c r="F487" s="19"/>
      <c r="G487" s="19"/>
      <c r="H487" s="19"/>
    </row>
    <row r="488" spans="4:8" x14ac:dyDescent="0.2">
      <c r="D488" s="19"/>
      <c r="E488" s="19"/>
      <c r="F488" s="19"/>
      <c r="G488" s="19"/>
      <c r="H488" s="19"/>
    </row>
    <row r="489" spans="4:8" x14ac:dyDescent="0.2">
      <c r="D489" s="19"/>
      <c r="E489" s="19"/>
      <c r="F489" s="19"/>
      <c r="G489" s="19"/>
      <c r="H489" s="19"/>
    </row>
    <row r="490" spans="4:8" x14ac:dyDescent="0.2">
      <c r="D490" s="19"/>
      <c r="E490" s="19"/>
      <c r="F490" s="19"/>
      <c r="G490" s="19"/>
      <c r="H490" s="19"/>
    </row>
    <row r="491" spans="4:8" x14ac:dyDescent="0.2">
      <c r="D491" s="19"/>
      <c r="E491" s="19"/>
      <c r="F491" s="19"/>
      <c r="G491" s="19"/>
      <c r="H491" s="19"/>
    </row>
    <row r="492" spans="4:8" x14ac:dyDescent="0.2">
      <c r="D492" s="19"/>
      <c r="E492" s="19"/>
      <c r="F492" s="19"/>
      <c r="G492" s="19"/>
      <c r="H492" s="19"/>
    </row>
    <row r="493" spans="4:8" x14ac:dyDescent="0.2">
      <c r="D493" s="19"/>
      <c r="E493" s="19"/>
      <c r="F493" s="19"/>
      <c r="G493" s="19"/>
      <c r="H493" s="19"/>
    </row>
    <row r="494" spans="4:8" x14ac:dyDescent="0.2">
      <c r="D494" s="19"/>
      <c r="E494" s="19"/>
      <c r="F494" s="19"/>
      <c r="G494" s="19"/>
      <c r="H494" s="19"/>
    </row>
    <row r="495" spans="4:8" x14ac:dyDescent="0.2">
      <c r="D495" s="19"/>
      <c r="E495" s="19"/>
      <c r="F495" s="19"/>
      <c r="G495" s="19"/>
      <c r="H495" s="19"/>
    </row>
  </sheetData>
  <mergeCells count="10">
    <mergeCell ref="D100:H100"/>
    <mergeCell ref="D128:H128"/>
    <mergeCell ref="E1:H4"/>
    <mergeCell ref="D44:H44"/>
    <mergeCell ref="D72:H72"/>
    <mergeCell ref="G12:H12"/>
    <mergeCell ref="G14:H14"/>
    <mergeCell ref="E6:H6"/>
    <mergeCell ref="D10:H10"/>
    <mergeCell ref="D16:H16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orientation="portrait" r:id="rId1"/>
  <rowBreaks count="2" manualBreakCount="2">
    <brk id="71" min="3" max="9" man="1"/>
    <brk id="127" min="3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/>
  </sheetViews>
  <sheetFormatPr baseColWidth="10" defaultColWidth="11.42578125" defaultRowHeight="12.75" x14ac:dyDescent="0.2"/>
  <cols>
    <col min="1" max="1" width="3.140625" style="2" customWidth="1"/>
    <col min="2" max="2" width="10.28515625" style="3" customWidth="1"/>
    <col min="3" max="3" width="9.5703125" style="3" customWidth="1"/>
    <col min="4" max="4" width="16.42578125" style="3" customWidth="1"/>
    <col min="5" max="5" width="6.7109375" style="3" customWidth="1"/>
    <col min="6" max="6" width="10" style="3" customWidth="1"/>
    <col min="7" max="7" width="15" style="3" customWidth="1"/>
    <col min="8" max="8" width="6.7109375" style="3" customWidth="1"/>
    <col min="9" max="9" width="10.42578125" style="3" customWidth="1"/>
    <col min="10" max="10" width="3.85546875" style="3" customWidth="1"/>
    <col min="11" max="11" width="3.5703125" style="3" customWidth="1"/>
    <col min="12" max="12" width="6.7109375" style="3" customWidth="1"/>
    <col min="13" max="13" width="7" style="3" customWidth="1"/>
    <col min="14" max="14" width="5.28515625" style="3" customWidth="1"/>
    <col min="15" max="15" width="4.42578125" style="3" customWidth="1"/>
    <col min="16" max="16" width="2.140625" style="54" customWidth="1"/>
    <col min="17" max="16384" width="11.42578125" style="3"/>
  </cols>
  <sheetData>
    <row r="1" spans="1:18" ht="12" customHeight="1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ht="16.5" customHeight="1" x14ac:dyDescent="0.2">
      <c r="A2" s="52"/>
      <c r="B2" s="414"/>
      <c r="C2" s="414"/>
      <c r="D2" s="414"/>
      <c r="E2" s="414"/>
      <c r="F2" s="401" t="s">
        <v>180</v>
      </c>
      <c r="G2" s="401"/>
      <c r="H2" s="401"/>
      <c r="I2" s="401"/>
      <c r="J2" s="401"/>
      <c r="K2" s="401"/>
      <c r="L2" s="401"/>
      <c r="M2" s="401"/>
      <c r="N2" s="401"/>
      <c r="O2" s="402"/>
    </row>
    <row r="3" spans="1:18" ht="16.5" customHeight="1" x14ac:dyDescent="0.2">
      <c r="A3" s="52"/>
      <c r="B3" s="415"/>
      <c r="C3" s="415"/>
      <c r="D3" s="415"/>
      <c r="E3" s="415"/>
      <c r="F3" s="403"/>
      <c r="G3" s="403"/>
      <c r="H3" s="403"/>
      <c r="I3" s="403"/>
      <c r="J3" s="403"/>
      <c r="K3" s="403"/>
      <c r="L3" s="403"/>
      <c r="M3" s="403"/>
      <c r="N3" s="403"/>
      <c r="O3" s="404"/>
    </row>
    <row r="4" spans="1:18" ht="16.5" customHeight="1" x14ac:dyDescent="0.2">
      <c r="A4" s="52"/>
      <c r="B4" s="415"/>
      <c r="C4" s="415"/>
      <c r="D4" s="415"/>
      <c r="E4" s="415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8" ht="16.5" customHeight="1" thickBot="1" x14ac:dyDescent="0.25">
      <c r="A5" s="52"/>
      <c r="B5" s="416"/>
      <c r="C5" s="416"/>
      <c r="D5" s="416"/>
      <c r="E5" s="416"/>
      <c r="F5" s="405"/>
      <c r="G5" s="405"/>
      <c r="H5" s="405"/>
      <c r="I5" s="405"/>
      <c r="J5" s="405"/>
      <c r="K5" s="405"/>
      <c r="L5" s="405"/>
      <c r="M5" s="405"/>
      <c r="N5" s="405"/>
      <c r="O5" s="406"/>
    </row>
    <row r="6" spans="1:18" ht="13.15" customHeight="1" x14ac:dyDescent="0.2">
      <c r="A6" s="5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8" ht="30.6" customHeight="1" x14ac:dyDescent="0.2">
      <c r="A7" s="52"/>
      <c r="B7" s="418" t="s">
        <v>188</v>
      </c>
      <c r="C7" s="418"/>
      <c r="D7" s="408" t="str">
        <f>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8" ht="9.6" customHeight="1" x14ac:dyDescent="0.2">
      <c r="A8" s="5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8" ht="15" customHeight="1" x14ac:dyDescent="0.2">
      <c r="A9" s="52"/>
      <c r="B9" s="418" t="s">
        <v>146</v>
      </c>
      <c r="C9" s="418"/>
      <c r="D9" s="420" t="str">
        <f>+'A.2.1. Promedio meteorologia'!E8</f>
        <v>CA-VMP-6</v>
      </c>
      <c r="E9" s="420"/>
      <c r="F9" s="418" t="s">
        <v>189</v>
      </c>
      <c r="G9" s="418"/>
      <c r="H9" s="419" t="str">
        <f>+'A.2.1. Promedio meteorologia'!G8</f>
        <v>0001-7-2020-411</v>
      </c>
      <c r="I9" s="419"/>
      <c r="J9" s="421" t="s">
        <v>176</v>
      </c>
      <c r="K9" s="421"/>
      <c r="L9" s="421"/>
      <c r="M9" s="421"/>
      <c r="N9" s="105">
        <v>5</v>
      </c>
      <c r="O9" s="105"/>
    </row>
    <row r="10" spans="1:18" ht="13.15" customHeight="1" x14ac:dyDescent="0.2">
      <c r="A10" s="5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8" ht="19.5" customHeight="1" x14ac:dyDescent="0.2">
      <c r="A11" s="52"/>
      <c r="B11" s="417" t="s">
        <v>136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</row>
    <row r="12" spans="1:18" ht="11.25" customHeight="1" thickBot="1" x14ac:dyDescent="0.25">
      <c r="A12" s="5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8" s="2" customFormat="1" ht="21" customHeight="1" thickBot="1" x14ac:dyDescent="0.25">
      <c r="A13" s="52"/>
      <c r="B13" s="108" t="s">
        <v>137</v>
      </c>
      <c r="C13" s="109" t="s">
        <v>66</v>
      </c>
      <c r="D13" s="110"/>
      <c r="E13" s="111"/>
      <c r="F13" s="109" t="s">
        <v>4</v>
      </c>
      <c r="G13" s="110"/>
      <c r="H13" s="112"/>
      <c r="I13" s="109" t="s">
        <v>5</v>
      </c>
      <c r="J13" s="412">
        <f>G13-D13</f>
        <v>0</v>
      </c>
      <c r="K13" s="412"/>
      <c r="L13" s="113" t="s">
        <v>6</v>
      </c>
      <c r="M13" s="114">
        <f>$J13*60*24</f>
        <v>0</v>
      </c>
      <c r="N13" s="115" t="s">
        <v>7</v>
      </c>
      <c r="O13" s="116"/>
      <c r="P13" s="161"/>
      <c r="R13" s="5"/>
    </row>
    <row r="14" spans="1:18" s="6" customFormat="1" ht="9.75" customHeight="1" x14ac:dyDescent="0.2">
      <c r="A14" s="54"/>
      <c r="B14" s="108"/>
      <c r="C14" s="117"/>
      <c r="D14" s="118"/>
      <c r="E14" s="118"/>
      <c r="F14" s="117"/>
      <c r="G14" s="118"/>
      <c r="H14" s="112"/>
      <c r="I14" s="117"/>
      <c r="J14" s="119"/>
      <c r="K14" s="119"/>
      <c r="L14" s="120"/>
      <c r="M14" s="121"/>
      <c r="N14" s="121"/>
      <c r="O14" s="122"/>
      <c r="P14" s="161"/>
      <c r="R14" s="5"/>
    </row>
    <row r="15" spans="1:18" s="2" customFormat="1" ht="18.75" customHeight="1" x14ac:dyDescent="0.2">
      <c r="A15" s="52"/>
      <c r="B15" s="413" t="s">
        <v>12</v>
      </c>
      <c r="C15" s="413"/>
      <c r="D15" s="413"/>
      <c r="E15" s="123">
        <f>J13</f>
        <v>0</v>
      </c>
      <c r="F15" s="124" t="s">
        <v>6</v>
      </c>
      <c r="G15" s="116"/>
      <c r="H15" s="125"/>
      <c r="I15" s="125"/>
      <c r="J15" s="126"/>
      <c r="K15" s="125"/>
      <c r="L15" s="125"/>
      <c r="M15" s="108"/>
      <c r="N15" s="108"/>
      <c r="O15" s="108"/>
      <c r="P15" s="52"/>
    </row>
    <row r="16" spans="1:18" s="6" customFormat="1" ht="9.75" customHeight="1" x14ac:dyDescent="0.2">
      <c r="A16" s="54"/>
      <c r="B16" s="117"/>
      <c r="C16" s="117"/>
      <c r="D16" s="117"/>
      <c r="E16" s="127"/>
      <c r="F16" s="128"/>
      <c r="G16" s="127"/>
      <c r="H16" s="125"/>
      <c r="I16" s="125"/>
      <c r="J16" s="125"/>
      <c r="K16" s="125"/>
      <c r="L16" s="125"/>
      <c r="M16" s="108"/>
      <c r="N16" s="108"/>
      <c r="O16" s="108"/>
      <c r="P16" s="54"/>
    </row>
    <row r="17" spans="1:18" ht="19.5" customHeight="1" x14ac:dyDescent="0.2">
      <c r="A17" s="52"/>
      <c r="B17" s="411" t="s">
        <v>11</v>
      </c>
      <c r="C17" s="411"/>
      <c r="D17" s="411"/>
      <c r="E17" s="129" t="e">
        <f>'A.2.1. Promedio meteorologia'!F42</f>
        <v>#DIV/0!</v>
      </c>
      <c r="F17" s="411" t="s">
        <v>65</v>
      </c>
      <c r="G17" s="411"/>
      <c r="H17" s="129" t="e">
        <f>'A.2.1. Promedio meteorologia'!E42</f>
        <v>#DIV/0!</v>
      </c>
      <c r="I17" s="130"/>
      <c r="J17" s="131"/>
      <c r="K17" s="131"/>
      <c r="L17" s="131"/>
      <c r="M17" s="131"/>
      <c r="N17" s="131"/>
      <c r="O17" s="131"/>
      <c r="P17" s="131"/>
    </row>
    <row r="18" spans="1:18" ht="13.5" thickBot="1" x14ac:dyDescent="0.25">
      <c r="A18" s="5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8" ht="11.25" customHeight="1" thickTop="1" thickBot="1" x14ac:dyDescent="0.25">
      <c r="A19" s="5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8" s="2" customFormat="1" ht="21" customHeight="1" thickBot="1" x14ac:dyDescent="0.25">
      <c r="A20" s="52"/>
      <c r="B20" s="108" t="s">
        <v>138</v>
      </c>
      <c r="C20" s="109" t="s">
        <v>66</v>
      </c>
      <c r="D20" s="110"/>
      <c r="E20" s="111"/>
      <c r="F20" s="109" t="s">
        <v>4</v>
      </c>
      <c r="G20" s="110"/>
      <c r="H20" s="112"/>
      <c r="I20" s="109" t="s">
        <v>5</v>
      </c>
      <c r="J20" s="412">
        <f>G20-D20</f>
        <v>0</v>
      </c>
      <c r="K20" s="412"/>
      <c r="L20" s="113" t="s">
        <v>6</v>
      </c>
      <c r="M20" s="114">
        <f>$J20*60*24</f>
        <v>0</v>
      </c>
      <c r="N20" s="115" t="s">
        <v>7</v>
      </c>
      <c r="O20" s="116"/>
      <c r="P20" s="161"/>
      <c r="R20" s="5"/>
    </row>
    <row r="21" spans="1:18" s="6" customFormat="1" ht="9.75" customHeight="1" x14ac:dyDescent="0.2">
      <c r="A21" s="54"/>
      <c r="B21" s="108"/>
      <c r="C21" s="117"/>
      <c r="D21" s="118"/>
      <c r="E21" s="118"/>
      <c r="F21" s="117"/>
      <c r="G21" s="118"/>
      <c r="H21" s="112"/>
      <c r="I21" s="117"/>
      <c r="J21" s="119"/>
      <c r="K21" s="119"/>
      <c r="L21" s="120"/>
      <c r="M21" s="121"/>
      <c r="N21" s="121"/>
      <c r="O21" s="122"/>
      <c r="P21" s="161"/>
      <c r="R21" s="5"/>
    </row>
    <row r="22" spans="1:18" s="2" customFormat="1" ht="18.75" customHeight="1" x14ac:dyDescent="0.2">
      <c r="A22" s="52"/>
      <c r="B22" s="413" t="s">
        <v>12</v>
      </c>
      <c r="C22" s="413"/>
      <c r="D22" s="413"/>
      <c r="E22" s="123">
        <f>J20</f>
        <v>0</v>
      </c>
      <c r="F22" s="124" t="s">
        <v>6</v>
      </c>
      <c r="G22" s="116"/>
      <c r="H22" s="125"/>
      <c r="I22" s="125"/>
      <c r="J22" s="125"/>
      <c r="K22" s="125"/>
      <c r="L22" s="125"/>
      <c r="M22" s="108"/>
      <c r="N22" s="108"/>
      <c r="O22" s="108"/>
      <c r="P22" s="52"/>
    </row>
    <row r="23" spans="1:18" s="6" customFormat="1" ht="9.75" customHeight="1" x14ac:dyDescent="0.2">
      <c r="A23" s="54"/>
      <c r="B23" s="117"/>
      <c r="C23" s="117"/>
      <c r="D23" s="117"/>
      <c r="E23" s="127"/>
      <c r="F23" s="128"/>
      <c r="G23" s="127"/>
      <c r="H23" s="125"/>
      <c r="I23" s="125"/>
      <c r="J23" s="125"/>
      <c r="K23" s="125"/>
      <c r="L23" s="125"/>
      <c r="M23" s="108"/>
      <c r="N23" s="108"/>
      <c r="O23" s="108"/>
      <c r="P23" s="54"/>
    </row>
    <row r="24" spans="1:18" ht="19.5" customHeight="1" x14ac:dyDescent="0.2">
      <c r="A24" s="52"/>
      <c r="B24" s="411" t="s">
        <v>11</v>
      </c>
      <c r="C24" s="411"/>
      <c r="D24" s="411"/>
      <c r="E24" s="129" t="e">
        <f>'A.2.1. Promedio meteorologia'!F70</f>
        <v>#DIV/0!</v>
      </c>
      <c r="F24" s="411" t="s">
        <v>65</v>
      </c>
      <c r="G24" s="411"/>
      <c r="H24" s="129" t="e">
        <f>'A.2.1. Promedio meteorologia'!E70</f>
        <v>#DIV/0!</v>
      </c>
      <c r="I24" s="130"/>
      <c r="J24" s="131"/>
      <c r="K24" s="131"/>
      <c r="L24" s="131"/>
      <c r="M24" s="131"/>
      <c r="N24" s="131"/>
      <c r="O24" s="131"/>
      <c r="P24" s="131"/>
    </row>
    <row r="25" spans="1:18" ht="13.5" thickBot="1" x14ac:dyDescent="0.25">
      <c r="A25" s="5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8" ht="11.25" customHeight="1" thickTop="1" thickBot="1" x14ac:dyDescent="0.25">
      <c r="A26" s="5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8" s="2" customFormat="1" ht="21" customHeight="1" thickBot="1" x14ac:dyDescent="0.25">
      <c r="A27" s="52"/>
      <c r="B27" s="108" t="s">
        <v>139</v>
      </c>
      <c r="C27" s="109" t="s">
        <v>66</v>
      </c>
      <c r="D27" s="110"/>
      <c r="E27" s="111"/>
      <c r="F27" s="109" t="s">
        <v>4</v>
      </c>
      <c r="G27" s="110"/>
      <c r="H27" s="112"/>
      <c r="I27" s="109" t="s">
        <v>5</v>
      </c>
      <c r="J27" s="412">
        <f>G27-D27</f>
        <v>0</v>
      </c>
      <c r="K27" s="412"/>
      <c r="L27" s="113" t="s">
        <v>6</v>
      </c>
      <c r="M27" s="114">
        <f>$J27*60*24</f>
        <v>0</v>
      </c>
      <c r="N27" s="115" t="s">
        <v>7</v>
      </c>
      <c r="O27" s="116"/>
      <c r="P27" s="161"/>
      <c r="R27" s="5"/>
    </row>
    <row r="28" spans="1:18" s="6" customFormat="1" ht="9.75" customHeight="1" x14ac:dyDescent="0.2">
      <c r="A28" s="54"/>
      <c r="B28" s="108"/>
      <c r="C28" s="117"/>
      <c r="D28" s="118"/>
      <c r="E28" s="118"/>
      <c r="F28" s="117"/>
      <c r="G28" s="118"/>
      <c r="H28" s="112"/>
      <c r="I28" s="117"/>
      <c r="J28" s="119"/>
      <c r="K28" s="119"/>
      <c r="L28" s="120"/>
      <c r="M28" s="121"/>
      <c r="N28" s="121"/>
      <c r="O28" s="122"/>
      <c r="P28" s="161"/>
      <c r="R28" s="5"/>
    </row>
    <row r="29" spans="1:18" s="2" customFormat="1" ht="18.75" customHeight="1" x14ac:dyDescent="0.2">
      <c r="A29" s="52"/>
      <c r="B29" s="413" t="s">
        <v>12</v>
      </c>
      <c r="C29" s="413"/>
      <c r="D29" s="413"/>
      <c r="E29" s="123">
        <f>J27</f>
        <v>0</v>
      </c>
      <c r="F29" s="124" t="s">
        <v>6</v>
      </c>
      <c r="G29" s="116"/>
      <c r="H29" s="125"/>
      <c r="I29" s="125"/>
      <c r="J29" s="125"/>
      <c r="K29" s="125"/>
      <c r="L29" s="125"/>
      <c r="M29" s="108"/>
      <c r="N29" s="108"/>
      <c r="O29" s="108"/>
      <c r="P29" s="52"/>
    </row>
    <row r="30" spans="1:18" s="6" customFormat="1" ht="9.75" customHeight="1" x14ac:dyDescent="0.2">
      <c r="A30" s="54"/>
      <c r="B30" s="117"/>
      <c r="C30" s="117"/>
      <c r="D30" s="117"/>
      <c r="E30" s="127"/>
      <c r="F30" s="128"/>
      <c r="G30" s="127"/>
      <c r="H30" s="125"/>
      <c r="I30" s="125"/>
      <c r="J30" s="125"/>
      <c r="K30" s="125"/>
      <c r="L30" s="125"/>
      <c r="M30" s="108"/>
      <c r="N30" s="108"/>
      <c r="O30" s="108"/>
      <c r="P30" s="54"/>
    </row>
    <row r="31" spans="1:18" ht="19.5" customHeight="1" x14ac:dyDescent="0.2">
      <c r="A31" s="52"/>
      <c r="B31" s="411" t="s">
        <v>11</v>
      </c>
      <c r="C31" s="411"/>
      <c r="D31" s="411"/>
      <c r="E31" s="129" t="e">
        <f>'A.2.1. Promedio meteorologia'!F98</f>
        <v>#DIV/0!</v>
      </c>
      <c r="F31" s="411" t="s">
        <v>65</v>
      </c>
      <c r="G31" s="411"/>
      <c r="H31" s="129" t="e">
        <f>'A.2.1. Promedio meteorologia'!E98</f>
        <v>#DIV/0!</v>
      </c>
      <c r="I31" s="134"/>
      <c r="J31" s="54"/>
      <c r="K31" s="54"/>
      <c r="L31" s="54"/>
      <c r="M31" s="54"/>
      <c r="N31" s="54"/>
      <c r="O31" s="54"/>
      <c r="P31" s="131"/>
    </row>
    <row r="32" spans="1:18" ht="13.5" thickBot="1" x14ac:dyDescent="0.25">
      <c r="A32" s="5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8" ht="11.25" customHeight="1" thickTop="1" thickBot="1" x14ac:dyDescent="0.25">
      <c r="A33" s="5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8" s="2" customFormat="1" ht="21" customHeight="1" thickBot="1" x14ac:dyDescent="0.25">
      <c r="A34" s="52"/>
      <c r="B34" s="108" t="s">
        <v>140</v>
      </c>
      <c r="C34" s="109" t="s">
        <v>66</v>
      </c>
      <c r="D34" s="110"/>
      <c r="E34" s="111"/>
      <c r="F34" s="109" t="s">
        <v>4</v>
      </c>
      <c r="G34" s="110"/>
      <c r="H34" s="112"/>
      <c r="I34" s="109" t="s">
        <v>5</v>
      </c>
      <c r="J34" s="412">
        <f>G34-D34</f>
        <v>0</v>
      </c>
      <c r="K34" s="412"/>
      <c r="L34" s="113" t="s">
        <v>6</v>
      </c>
      <c r="M34" s="114">
        <f>$J34*60*24</f>
        <v>0</v>
      </c>
      <c r="N34" s="115" t="s">
        <v>7</v>
      </c>
      <c r="O34" s="116"/>
      <c r="P34" s="161"/>
      <c r="R34" s="5"/>
    </row>
    <row r="35" spans="1:18" s="6" customFormat="1" ht="9.75" customHeight="1" x14ac:dyDescent="0.2">
      <c r="A35" s="54"/>
      <c r="B35" s="108"/>
      <c r="C35" s="117"/>
      <c r="D35" s="118"/>
      <c r="E35" s="118"/>
      <c r="F35" s="117"/>
      <c r="G35" s="118"/>
      <c r="H35" s="112"/>
      <c r="I35" s="117"/>
      <c r="J35" s="119"/>
      <c r="K35" s="119"/>
      <c r="L35" s="120"/>
      <c r="M35" s="121"/>
      <c r="N35" s="121"/>
      <c r="O35" s="122"/>
      <c r="P35" s="161"/>
      <c r="R35" s="5"/>
    </row>
    <row r="36" spans="1:18" s="2" customFormat="1" ht="18.75" customHeight="1" x14ac:dyDescent="0.2">
      <c r="A36" s="52"/>
      <c r="B36" s="413" t="s">
        <v>12</v>
      </c>
      <c r="C36" s="413"/>
      <c r="D36" s="413"/>
      <c r="E36" s="123">
        <f>J34</f>
        <v>0</v>
      </c>
      <c r="F36" s="124" t="s">
        <v>6</v>
      </c>
      <c r="G36" s="116"/>
      <c r="H36" s="125"/>
      <c r="I36" s="125"/>
      <c r="J36" s="125"/>
      <c r="K36" s="125"/>
      <c r="L36" s="125"/>
      <c r="M36" s="108"/>
      <c r="N36" s="108"/>
      <c r="O36" s="108"/>
      <c r="P36" s="52"/>
    </row>
    <row r="37" spans="1:18" s="6" customFormat="1" ht="9.75" customHeight="1" x14ac:dyDescent="0.2">
      <c r="A37" s="54"/>
      <c r="B37" s="117"/>
      <c r="C37" s="117"/>
      <c r="D37" s="117"/>
      <c r="E37" s="127"/>
      <c r="F37" s="128"/>
      <c r="G37" s="127"/>
      <c r="H37" s="125"/>
      <c r="I37" s="125"/>
      <c r="J37" s="125"/>
      <c r="K37" s="125"/>
      <c r="L37" s="125"/>
      <c r="M37" s="108"/>
      <c r="N37" s="108"/>
      <c r="O37" s="108"/>
      <c r="P37" s="54"/>
    </row>
    <row r="38" spans="1:18" ht="19.5" customHeight="1" x14ac:dyDescent="0.2">
      <c r="A38" s="52"/>
      <c r="B38" s="411" t="s">
        <v>11</v>
      </c>
      <c r="C38" s="411"/>
      <c r="D38" s="411"/>
      <c r="E38" s="129" t="e">
        <f>'A.2.1. Promedio meteorologia'!F126</f>
        <v>#DIV/0!</v>
      </c>
      <c r="F38" s="411" t="s">
        <v>65</v>
      </c>
      <c r="G38" s="411"/>
      <c r="H38" s="129" t="e">
        <f>'A.2.1. Promedio meteorologia'!E126</f>
        <v>#DIV/0!</v>
      </c>
      <c r="I38" s="134"/>
      <c r="J38" s="54"/>
      <c r="K38" s="54"/>
      <c r="L38" s="54"/>
      <c r="M38" s="54"/>
      <c r="N38" s="54"/>
      <c r="O38" s="54"/>
      <c r="P38" s="131"/>
    </row>
    <row r="39" spans="1:18" ht="13.5" thickBot="1" x14ac:dyDescent="0.25">
      <c r="A39" s="5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8" ht="14.25" thickTop="1" thickBot="1" x14ac:dyDescent="0.25">
      <c r="A40" s="52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8" s="2" customFormat="1" ht="21" customHeight="1" thickBot="1" x14ac:dyDescent="0.25">
      <c r="A41" s="52"/>
      <c r="B41" s="108" t="s">
        <v>141</v>
      </c>
      <c r="C41" s="109" t="s">
        <v>66</v>
      </c>
      <c r="D41" s="110"/>
      <c r="E41" s="111"/>
      <c r="F41" s="109" t="s">
        <v>4</v>
      </c>
      <c r="G41" s="110"/>
      <c r="H41" s="112"/>
      <c r="I41" s="109" t="s">
        <v>5</v>
      </c>
      <c r="J41" s="412">
        <f>G41-D41</f>
        <v>0</v>
      </c>
      <c r="K41" s="412"/>
      <c r="L41" s="113" t="s">
        <v>6</v>
      </c>
      <c r="M41" s="114">
        <f>$J41*60*24</f>
        <v>0</v>
      </c>
      <c r="N41" s="115" t="s">
        <v>7</v>
      </c>
      <c r="O41" s="116"/>
      <c r="P41" s="161"/>
      <c r="R41" s="5"/>
    </row>
    <row r="42" spans="1:18" s="6" customFormat="1" ht="9.75" customHeight="1" x14ac:dyDescent="0.2">
      <c r="A42" s="54"/>
      <c r="B42" s="108"/>
      <c r="C42" s="117"/>
      <c r="D42" s="118"/>
      <c r="E42" s="118"/>
      <c r="F42" s="117"/>
      <c r="G42" s="118"/>
      <c r="H42" s="112"/>
      <c r="I42" s="117"/>
      <c r="J42" s="119"/>
      <c r="K42" s="119"/>
      <c r="L42" s="120"/>
      <c r="M42" s="121"/>
      <c r="N42" s="121"/>
      <c r="O42" s="122"/>
      <c r="P42" s="161"/>
      <c r="R42" s="5"/>
    </row>
    <row r="43" spans="1:18" s="2" customFormat="1" ht="18.75" customHeight="1" x14ac:dyDescent="0.2">
      <c r="A43" s="52"/>
      <c r="B43" s="413" t="s">
        <v>12</v>
      </c>
      <c r="C43" s="413"/>
      <c r="D43" s="413"/>
      <c r="E43" s="123">
        <f>J41</f>
        <v>0</v>
      </c>
      <c r="F43" s="124" t="s">
        <v>6</v>
      </c>
      <c r="G43" s="116"/>
      <c r="H43" s="125"/>
      <c r="I43" s="125"/>
      <c r="J43" s="125"/>
      <c r="K43" s="125"/>
      <c r="L43" s="125"/>
      <c r="M43" s="108"/>
      <c r="N43" s="108"/>
      <c r="O43" s="108"/>
      <c r="P43" s="52"/>
    </row>
    <row r="44" spans="1:18" s="6" customFormat="1" ht="9.75" customHeight="1" x14ac:dyDescent="0.2">
      <c r="A44" s="54"/>
      <c r="B44" s="117"/>
      <c r="C44" s="117"/>
      <c r="D44" s="117"/>
      <c r="E44" s="127"/>
      <c r="F44" s="128"/>
      <c r="G44" s="127"/>
      <c r="H44" s="125"/>
      <c r="I44" s="125"/>
      <c r="J44" s="125"/>
      <c r="K44" s="125"/>
      <c r="L44" s="125"/>
      <c r="M44" s="108"/>
      <c r="N44" s="108"/>
      <c r="O44" s="108"/>
      <c r="P44" s="54"/>
    </row>
    <row r="45" spans="1:18" ht="19.5" customHeight="1" x14ac:dyDescent="0.2">
      <c r="A45" s="52"/>
      <c r="B45" s="411" t="s">
        <v>11</v>
      </c>
      <c r="C45" s="411"/>
      <c r="D45" s="411"/>
      <c r="E45" s="129" t="e">
        <f>'A.2.1. Promedio meteorologia'!F154</f>
        <v>#DIV/0!</v>
      </c>
      <c r="F45" s="411" t="s">
        <v>65</v>
      </c>
      <c r="G45" s="411"/>
      <c r="H45" s="129" t="e">
        <f>'A.2.1. Promedio meteorologia'!E154</f>
        <v>#DIV/0!</v>
      </c>
      <c r="I45" s="134"/>
      <c r="J45" s="54"/>
      <c r="K45" s="54"/>
      <c r="L45" s="54"/>
      <c r="M45" s="54"/>
      <c r="N45" s="54"/>
      <c r="O45" s="54"/>
      <c r="P45" s="131"/>
    </row>
    <row r="46" spans="1:18" ht="13.5" thickBot="1" x14ac:dyDescent="0.25">
      <c r="A46" s="5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8" ht="13.5" thickTop="1" x14ac:dyDescent="0.2">
      <c r="A47" s="52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1:18" x14ac:dyDescent="0.2">
      <c r="A48" s="52"/>
      <c r="B48" s="409" t="s">
        <v>13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</row>
    <row r="49" spans="1:15" ht="35.25" customHeight="1" x14ac:dyDescent="0.2">
      <c r="A49" s="52"/>
      <c r="B49" s="410" t="s">
        <v>174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</row>
  </sheetData>
  <mergeCells count="32">
    <mergeCell ref="B2:E5"/>
    <mergeCell ref="F2:O5"/>
    <mergeCell ref="B22:D22"/>
    <mergeCell ref="J13:K13"/>
    <mergeCell ref="B11:O11"/>
    <mergeCell ref="J20:K20"/>
    <mergeCell ref="B15:D15"/>
    <mergeCell ref="B9:C9"/>
    <mergeCell ref="H9:I9"/>
    <mergeCell ref="F9:G9"/>
    <mergeCell ref="D9:E9"/>
    <mergeCell ref="J9:M9"/>
    <mergeCell ref="B7:C7"/>
    <mergeCell ref="D7:O7"/>
    <mergeCell ref="B17:D17"/>
    <mergeCell ref="F17:G17"/>
    <mergeCell ref="B48:O48"/>
    <mergeCell ref="B49:O49"/>
    <mergeCell ref="F24:G24"/>
    <mergeCell ref="B24:D24"/>
    <mergeCell ref="F45:G45"/>
    <mergeCell ref="J41:K41"/>
    <mergeCell ref="F38:G38"/>
    <mergeCell ref="F31:G31"/>
    <mergeCell ref="J27:K27"/>
    <mergeCell ref="J34:K34"/>
    <mergeCell ref="B45:D45"/>
    <mergeCell ref="B29:D29"/>
    <mergeCell ref="B31:D31"/>
    <mergeCell ref="B38:D38"/>
    <mergeCell ref="B36:D36"/>
    <mergeCell ref="B43:D4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1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workbookViewId="0"/>
  </sheetViews>
  <sheetFormatPr baseColWidth="10" defaultColWidth="11.42578125" defaultRowHeight="12.75" x14ac:dyDescent="0.2"/>
  <cols>
    <col min="1" max="1" width="2" style="2" customWidth="1"/>
    <col min="2" max="2" width="15.7109375" style="2" customWidth="1"/>
    <col min="3" max="4" width="15.7109375" style="3" customWidth="1"/>
    <col min="5" max="5" width="15.7109375" style="10" customWidth="1"/>
    <col min="6" max="8" width="15.7109375" style="3" customWidth="1"/>
    <col min="9" max="9" width="19" style="3" customWidth="1"/>
    <col min="10" max="10" width="15.7109375" style="3" customWidth="1"/>
    <col min="11" max="11" width="1.7109375" style="3" customWidth="1"/>
    <col min="12" max="16384" width="11.42578125" style="3"/>
  </cols>
  <sheetData>
    <row r="1" spans="1:15" ht="13.5" thickBot="1" x14ac:dyDescent="0.25">
      <c r="A1" s="52"/>
      <c r="B1" s="52"/>
      <c r="C1" s="52"/>
      <c r="D1" s="52"/>
      <c r="E1" s="53"/>
      <c r="F1" s="52"/>
      <c r="G1" s="63"/>
      <c r="H1" s="52"/>
      <c r="I1" s="52"/>
      <c r="J1" s="52"/>
      <c r="K1" s="54"/>
    </row>
    <row r="2" spans="1:15" ht="12.75" customHeight="1" x14ac:dyDescent="0.2">
      <c r="A2" s="52"/>
      <c r="B2" s="422"/>
      <c r="C2" s="423"/>
      <c r="D2" s="403" t="s">
        <v>219</v>
      </c>
      <c r="E2" s="403"/>
      <c r="F2" s="403"/>
      <c r="G2" s="403"/>
      <c r="H2" s="403"/>
      <c r="I2" s="403"/>
      <c r="J2" s="404"/>
      <c r="K2" s="54"/>
    </row>
    <row r="3" spans="1:15" ht="12.75" customHeight="1" x14ac:dyDescent="0.2">
      <c r="A3" s="52"/>
      <c r="B3" s="424"/>
      <c r="C3" s="425"/>
      <c r="D3" s="403"/>
      <c r="E3" s="403"/>
      <c r="F3" s="403"/>
      <c r="G3" s="403"/>
      <c r="H3" s="403"/>
      <c r="I3" s="403"/>
      <c r="J3" s="404"/>
      <c r="K3" s="54"/>
    </row>
    <row r="4" spans="1:15" ht="12.75" customHeight="1" x14ac:dyDescent="0.2">
      <c r="A4" s="52"/>
      <c r="B4" s="424"/>
      <c r="C4" s="425"/>
      <c r="D4" s="403"/>
      <c r="E4" s="403"/>
      <c r="F4" s="403"/>
      <c r="G4" s="403"/>
      <c r="H4" s="403"/>
      <c r="I4" s="403"/>
      <c r="J4" s="404"/>
      <c r="K4" s="152"/>
    </row>
    <row r="5" spans="1:15" ht="13.5" customHeight="1" thickBot="1" x14ac:dyDescent="0.25">
      <c r="A5" s="52"/>
      <c r="B5" s="426"/>
      <c r="C5" s="427"/>
      <c r="D5" s="403"/>
      <c r="E5" s="403"/>
      <c r="F5" s="403"/>
      <c r="G5" s="403"/>
      <c r="H5" s="403"/>
      <c r="I5" s="403"/>
      <c r="J5" s="404"/>
      <c r="K5" s="54"/>
    </row>
    <row r="6" spans="1:15" ht="13.15" customHeight="1" x14ac:dyDescent="0.2">
      <c r="A6" s="52"/>
      <c r="B6" s="52"/>
      <c r="C6" s="52"/>
      <c r="D6" s="52"/>
      <c r="E6" s="53"/>
      <c r="F6" s="63"/>
      <c r="G6" s="52"/>
      <c r="H6" s="52"/>
      <c r="I6" s="52"/>
      <c r="J6" s="52"/>
      <c r="K6" s="54"/>
    </row>
    <row r="7" spans="1:15" ht="30.6" customHeight="1" x14ac:dyDescent="0.2">
      <c r="A7" s="52"/>
      <c r="B7" s="418" t="s">
        <v>188</v>
      </c>
      <c r="C7" s="418"/>
      <c r="D7" s="450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E7" s="450"/>
      <c r="F7" s="450"/>
      <c r="G7" s="450"/>
      <c r="H7" s="450"/>
      <c r="I7" s="450"/>
      <c r="J7" s="450"/>
      <c r="K7" s="151"/>
      <c r="L7" s="151"/>
      <c r="M7" s="151"/>
      <c r="N7" s="151"/>
      <c r="O7" s="151"/>
    </row>
    <row r="8" spans="1:15" ht="9.6" customHeight="1" x14ac:dyDescent="0.2">
      <c r="A8" s="52"/>
      <c r="B8" s="133"/>
      <c r="C8" s="133"/>
      <c r="D8" s="133"/>
      <c r="E8" s="133"/>
      <c r="F8" s="133"/>
      <c r="G8" s="133"/>
      <c r="H8" s="133"/>
      <c r="I8" s="133"/>
      <c r="J8" s="133"/>
      <c r="K8" s="54"/>
    </row>
    <row r="9" spans="1:15" ht="15.6" customHeight="1" x14ac:dyDescent="0.2">
      <c r="A9" s="52"/>
      <c r="B9" s="418" t="s">
        <v>236</v>
      </c>
      <c r="C9" s="418"/>
      <c r="D9" s="105" t="str">
        <f>'A.2.2. Promedio diarios (T y P)'!D9:D9</f>
        <v>CA-VMP-6</v>
      </c>
      <c r="E9" s="153"/>
      <c r="F9" s="418" t="s">
        <v>189</v>
      </c>
      <c r="G9" s="418"/>
      <c r="H9" s="104" t="str">
        <f>+'A.2.2. Promedio diarios (T y P)'!H9</f>
        <v>0001-7-2020-411</v>
      </c>
      <c r="I9" s="139" t="s">
        <v>175</v>
      </c>
      <c r="J9" s="104">
        <f>+'A.2.2. Promedio diarios (T y P)'!N9</f>
        <v>5</v>
      </c>
      <c r="K9" s="54"/>
    </row>
    <row r="10" spans="1:15" ht="12.6" customHeight="1" x14ac:dyDescent="0.2">
      <c r="A10" s="52"/>
      <c r="B10" s="57"/>
      <c r="C10" s="57"/>
      <c r="D10" s="57"/>
      <c r="E10" s="57"/>
      <c r="F10" s="57"/>
      <c r="G10" s="57"/>
      <c r="H10" s="57"/>
      <c r="I10" s="57"/>
      <c r="J10" s="57"/>
      <c r="K10" s="54"/>
    </row>
    <row r="11" spans="1:15" ht="19.5" customHeight="1" x14ac:dyDescent="0.2">
      <c r="A11" s="52"/>
      <c r="B11" s="449" t="s">
        <v>15</v>
      </c>
      <c r="C11" s="449"/>
      <c r="D11" s="449"/>
      <c r="E11" s="449"/>
      <c r="F11" s="449"/>
      <c r="G11" s="449"/>
      <c r="H11" s="449"/>
      <c r="I11" s="449"/>
      <c r="J11" s="449"/>
      <c r="K11" s="54"/>
    </row>
    <row r="12" spans="1:15" ht="9" customHeight="1" x14ac:dyDescent="0.2">
      <c r="A12" s="52"/>
      <c r="B12" s="57"/>
      <c r="C12" s="57"/>
      <c r="D12" s="57"/>
      <c r="E12" s="57"/>
      <c r="F12" s="57"/>
      <c r="G12" s="57"/>
      <c r="H12" s="57"/>
      <c r="I12" s="57"/>
      <c r="J12" s="57"/>
      <c r="K12" s="54"/>
    </row>
    <row r="13" spans="1:15" ht="19.5" customHeight="1" x14ac:dyDescent="0.2">
      <c r="A13" s="52"/>
      <c r="B13" s="461" t="s">
        <v>17</v>
      </c>
      <c r="C13" s="462"/>
      <c r="D13" s="58" t="s">
        <v>8</v>
      </c>
      <c r="E13" s="59" t="s">
        <v>131</v>
      </c>
      <c r="F13" s="58" t="s">
        <v>9</v>
      </c>
      <c r="G13" s="59" t="s">
        <v>131</v>
      </c>
      <c r="H13" s="58" t="s">
        <v>10</v>
      </c>
      <c r="I13" s="459" t="s">
        <v>131</v>
      </c>
      <c r="J13" s="460"/>
      <c r="K13" s="57"/>
    </row>
    <row r="14" spans="1:15" x14ac:dyDescent="0.2">
      <c r="A14" s="52"/>
      <c r="B14" s="57"/>
      <c r="C14" s="57"/>
      <c r="D14" s="57"/>
      <c r="E14" s="57"/>
      <c r="F14" s="57"/>
      <c r="G14" s="57"/>
      <c r="H14" s="57"/>
      <c r="I14" s="57"/>
      <c r="J14" s="57"/>
      <c r="K14" s="54"/>
    </row>
    <row r="15" spans="1:15" ht="19.5" customHeight="1" x14ac:dyDescent="0.2">
      <c r="A15" s="52"/>
      <c r="B15" s="458" t="s">
        <v>16</v>
      </c>
      <c r="C15" s="458"/>
      <c r="D15" s="451" t="s">
        <v>8</v>
      </c>
      <c r="E15" s="451"/>
      <c r="F15" s="452" t="s">
        <v>14</v>
      </c>
      <c r="G15" s="453"/>
      <c r="H15" s="453"/>
      <c r="I15" s="453"/>
      <c r="J15" s="454"/>
      <c r="K15" s="57"/>
    </row>
    <row r="16" spans="1:15" x14ac:dyDescent="0.2">
      <c r="A16" s="52"/>
      <c r="B16" s="458"/>
      <c r="C16" s="458"/>
      <c r="D16" s="451" t="s">
        <v>9</v>
      </c>
      <c r="E16" s="451"/>
      <c r="F16" s="452" t="s">
        <v>67</v>
      </c>
      <c r="G16" s="453"/>
      <c r="H16" s="453"/>
      <c r="I16" s="453"/>
      <c r="J16" s="454"/>
      <c r="K16" s="57"/>
    </row>
    <row r="17" spans="1:14" ht="19.5" customHeight="1" x14ac:dyDescent="0.2">
      <c r="A17" s="52"/>
      <c r="B17" s="458"/>
      <c r="C17" s="458"/>
      <c r="D17" s="451" t="s">
        <v>10</v>
      </c>
      <c r="E17" s="451"/>
      <c r="F17" s="452" t="s">
        <v>205</v>
      </c>
      <c r="G17" s="453"/>
      <c r="H17" s="453"/>
      <c r="I17" s="453"/>
      <c r="J17" s="454"/>
      <c r="K17" s="57"/>
    </row>
    <row r="18" spans="1:14" ht="10.5" customHeight="1" x14ac:dyDescent="0.2">
      <c r="A18" s="52"/>
      <c r="B18" s="57"/>
      <c r="C18" s="57"/>
      <c r="D18" s="57"/>
      <c r="E18" s="57"/>
      <c r="F18" s="57"/>
      <c r="G18" s="57"/>
      <c r="H18" s="57"/>
      <c r="I18" s="57"/>
      <c r="J18" s="57"/>
      <c r="K18" s="54"/>
    </row>
    <row r="19" spans="1:14" ht="19.5" customHeight="1" x14ac:dyDescent="0.2">
      <c r="A19" s="52"/>
      <c r="B19" s="449" t="s">
        <v>18</v>
      </c>
      <c r="C19" s="449"/>
      <c r="D19" s="449"/>
      <c r="E19" s="449"/>
      <c r="F19" s="449"/>
      <c r="G19" s="449"/>
      <c r="H19" s="449"/>
      <c r="I19" s="449"/>
      <c r="J19" s="449"/>
      <c r="K19" s="54"/>
    </row>
    <row r="20" spans="1:14" ht="11.25" customHeight="1" x14ac:dyDescent="0.2">
      <c r="A20" s="52"/>
      <c r="B20" s="55"/>
      <c r="C20" s="55"/>
      <c r="D20" s="55"/>
      <c r="E20" s="55"/>
      <c r="F20" s="55"/>
      <c r="G20" s="55"/>
      <c r="H20" s="55"/>
      <c r="I20" s="55"/>
      <c r="J20" s="55"/>
      <c r="K20" s="54"/>
    </row>
    <row r="21" spans="1:14" ht="21" customHeight="1" x14ac:dyDescent="0.2">
      <c r="A21" s="52"/>
      <c r="B21" s="455" t="s">
        <v>3</v>
      </c>
      <c r="C21" s="456"/>
      <c r="D21" s="456"/>
      <c r="E21" s="456"/>
      <c r="F21" s="456"/>
      <c r="G21" s="456"/>
      <c r="H21" s="456"/>
      <c r="I21" s="456"/>
      <c r="J21" s="457"/>
      <c r="K21" s="60"/>
    </row>
    <row r="22" spans="1:14" ht="18" x14ac:dyDescent="0.2">
      <c r="A22" s="52"/>
      <c r="B22" s="61" t="s">
        <v>137</v>
      </c>
      <c r="C22" s="438" t="s">
        <v>25</v>
      </c>
      <c r="D22" s="438"/>
      <c r="E22" s="436">
        <f>+'A.2.2. Promedio diarios (T y P)'!D13</f>
        <v>0</v>
      </c>
      <c r="F22" s="436"/>
      <c r="G22" s="438" t="s">
        <v>26</v>
      </c>
      <c r="H22" s="438"/>
      <c r="I22" s="436">
        <f>+'A.2.2. Promedio diarios (T y P)'!G13</f>
        <v>0</v>
      </c>
      <c r="J22" s="446"/>
      <c r="K22" s="62"/>
      <c r="M22" s="230" t="s">
        <v>230</v>
      </c>
      <c r="N22" s="231">
        <f>AVERAGE(M24,M32,M40,M48,M56)</f>
        <v>0.67000000000000026</v>
      </c>
    </row>
    <row r="23" spans="1:14" s="11" customFormat="1" ht="6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</row>
    <row r="24" spans="1:14" x14ac:dyDescent="0.2">
      <c r="A24" s="52"/>
      <c r="B24" s="439" t="s">
        <v>21</v>
      </c>
      <c r="C24" s="440"/>
      <c r="D24" s="66">
        <v>20.2</v>
      </c>
      <c r="E24" s="67" t="s">
        <v>62</v>
      </c>
      <c r="F24" s="68"/>
      <c r="G24" s="439" t="s">
        <v>22</v>
      </c>
      <c r="H24" s="440"/>
      <c r="I24" s="69">
        <v>21.4</v>
      </c>
      <c r="J24" s="70" t="s">
        <v>62</v>
      </c>
      <c r="K24" s="54"/>
      <c r="M24" s="232">
        <f>I24-D24</f>
        <v>1.1999999999999993</v>
      </c>
    </row>
    <row r="25" spans="1:14" x14ac:dyDescent="0.2">
      <c r="A25" s="52"/>
      <c r="B25" s="54"/>
      <c r="C25" s="54"/>
      <c r="D25" s="54"/>
      <c r="E25" s="56"/>
      <c r="F25" s="54"/>
      <c r="G25" s="54"/>
      <c r="H25" s="54"/>
      <c r="I25" s="54"/>
      <c r="J25" s="71"/>
      <c r="K25" s="54"/>
    </row>
    <row r="26" spans="1:14" ht="24" customHeight="1" x14ac:dyDescent="0.2">
      <c r="A26" s="52"/>
      <c r="B26" s="434" t="s">
        <v>177</v>
      </c>
      <c r="C26" s="434"/>
      <c r="D26" s="434"/>
      <c r="E26" s="434"/>
      <c r="F26" s="434" t="s">
        <v>19</v>
      </c>
      <c r="G26" s="72" t="s">
        <v>1</v>
      </c>
      <c r="H26" s="73" t="s">
        <v>0</v>
      </c>
      <c r="I26" s="434" t="s">
        <v>179</v>
      </c>
      <c r="J26" s="434"/>
      <c r="K26" s="54"/>
    </row>
    <row r="27" spans="1:14" ht="26.25" customHeight="1" x14ac:dyDescent="0.2">
      <c r="A27" s="52"/>
      <c r="B27" s="72" t="s">
        <v>23</v>
      </c>
      <c r="C27" s="72" t="s">
        <v>63</v>
      </c>
      <c r="D27" s="72" t="s">
        <v>64</v>
      </c>
      <c r="E27" s="72" t="s">
        <v>20</v>
      </c>
      <c r="F27" s="434"/>
      <c r="G27" s="74" t="e">
        <f>+H27-2</f>
        <v>#DIV/0!</v>
      </c>
      <c r="H27" s="75" t="e">
        <f>EVEN(F28)</f>
        <v>#DIV/0!</v>
      </c>
      <c r="I27" s="434"/>
      <c r="J27" s="434"/>
      <c r="K27" s="54"/>
    </row>
    <row r="28" spans="1:14" x14ac:dyDescent="0.2">
      <c r="A28" s="52"/>
      <c r="B28" s="76">
        <f>AVERAGE(D24,I24)</f>
        <v>20.799999999999997</v>
      </c>
      <c r="C28" s="76">
        <f>25.4*B28/13.61</f>
        <v>38.81851579720793</v>
      </c>
      <c r="D28" s="76" t="e">
        <f>+'A.2.2. Promedio diarios (T y P)'!H17</f>
        <v>#DIV/0!</v>
      </c>
      <c r="E28" s="77" t="e">
        <f>1-(C28/D28)</f>
        <v>#DIV/0!</v>
      </c>
      <c r="F28" s="76" t="e">
        <f>+'A.2.2. Promedio diarios (T y P)'!E17</f>
        <v>#DIV/0!</v>
      </c>
      <c r="G28" s="78">
        <v>1.1499999999999999</v>
      </c>
      <c r="H28" s="79">
        <v>1.153</v>
      </c>
      <c r="I28" s="435" t="e">
        <f>-(H28-G28)/(H27-G27)*(H27-F28)+H28</f>
        <v>#DIV/0!</v>
      </c>
      <c r="J28" s="435"/>
      <c r="K28" s="54"/>
    </row>
    <row r="29" spans="1:14" x14ac:dyDescent="0.2">
      <c r="A29" s="52"/>
      <c r="B29" s="52"/>
      <c r="C29" s="54"/>
      <c r="D29" s="54"/>
      <c r="E29" s="56"/>
      <c r="F29" s="54"/>
      <c r="G29" s="54"/>
      <c r="H29" s="54"/>
      <c r="I29" s="54"/>
      <c r="J29" s="71"/>
      <c r="K29" s="54"/>
    </row>
    <row r="30" spans="1:14" ht="18.75" customHeight="1" x14ac:dyDescent="0.2">
      <c r="A30" s="52"/>
      <c r="B30" s="61" t="s">
        <v>138</v>
      </c>
      <c r="C30" s="438" t="s">
        <v>25</v>
      </c>
      <c r="D30" s="438"/>
      <c r="E30" s="436">
        <f>+'A.2.2. Promedio diarios (T y P)'!D20</f>
        <v>0</v>
      </c>
      <c r="F30" s="436"/>
      <c r="G30" s="438" t="s">
        <v>26</v>
      </c>
      <c r="H30" s="438"/>
      <c r="I30" s="436">
        <f>+'A.2.2. Promedio diarios (T y P)'!G20</f>
        <v>0</v>
      </c>
      <c r="J30" s="446"/>
      <c r="K30" s="54"/>
    </row>
    <row r="31" spans="1:14" ht="6" customHeight="1" x14ac:dyDescent="0.2">
      <c r="A31" s="52"/>
      <c r="B31" s="64"/>
      <c r="C31" s="64"/>
      <c r="D31" s="64"/>
      <c r="E31" s="64"/>
      <c r="F31" s="64"/>
      <c r="G31" s="64"/>
      <c r="H31" s="64"/>
      <c r="I31" s="64"/>
      <c r="J31" s="64"/>
      <c r="K31" s="54"/>
    </row>
    <row r="32" spans="1:14" x14ac:dyDescent="0.2">
      <c r="A32" s="52"/>
      <c r="B32" s="439" t="s">
        <v>21</v>
      </c>
      <c r="C32" s="440"/>
      <c r="D32" s="80">
        <v>21.3</v>
      </c>
      <c r="E32" s="67" t="s">
        <v>62</v>
      </c>
      <c r="F32" s="68"/>
      <c r="G32" s="439" t="s">
        <v>22</v>
      </c>
      <c r="H32" s="440"/>
      <c r="I32" s="80">
        <v>21.6</v>
      </c>
      <c r="J32" s="67" t="s">
        <v>62</v>
      </c>
      <c r="K32" s="54"/>
      <c r="M32" s="232">
        <f>I32-D32</f>
        <v>0.30000000000000071</v>
      </c>
    </row>
    <row r="33" spans="1:13" x14ac:dyDescent="0.2">
      <c r="A33" s="52"/>
      <c r="B33" s="54"/>
      <c r="C33" s="54"/>
      <c r="D33" s="54"/>
      <c r="E33" s="56"/>
      <c r="F33" s="54"/>
      <c r="G33" s="54"/>
      <c r="H33" s="54"/>
      <c r="I33" s="54"/>
      <c r="J33" s="71"/>
      <c r="K33" s="54"/>
    </row>
    <row r="34" spans="1:13" ht="27" customHeight="1" x14ac:dyDescent="0.2">
      <c r="A34" s="52"/>
      <c r="B34" s="434" t="s">
        <v>177</v>
      </c>
      <c r="C34" s="434"/>
      <c r="D34" s="434"/>
      <c r="E34" s="434"/>
      <c r="F34" s="434" t="s">
        <v>19</v>
      </c>
      <c r="G34" s="72" t="s">
        <v>1</v>
      </c>
      <c r="H34" s="73" t="s">
        <v>0</v>
      </c>
      <c r="I34" s="434" t="s">
        <v>179</v>
      </c>
      <c r="J34" s="434"/>
      <c r="K34" s="54"/>
    </row>
    <row r="35" spans="1:13" ht="34.5" customHeight="1" x14ac:dyDescent="0.2">
      <c r="A35" s="52"/>
      <c r="B35" s="72" t="s">
        <v>23</v>
      </c>
      <c r="C35" s="72" t="s">
        <v>63</v>
      </c>
      <c r="D35" s="72" t="s">
        <v>64</v>
      </c>
      <c r="E35" s="72" t="s">
        <v>20</v>
      </c>
      <c r="F35" s="434"/>
      <c r="G35" s="74" t="e">
        <f>+H35-2</f>
        <v>#DIV/0!</v>
      </c>
      <c r="H35" s="75" t="e">
        <f>EVEN(F36)</f>
        <v>#DIV/0!</v>
      </c>
      <c r="I35" s="434"/>
      <c r="J35" s="434"/>
      <c r="K35" s="54"/>
    </row>
    <row r="36" spans="1:13" x14ac:dyDescent="0.2">
      <c r="A36" s="52"/>
      <c r="B36" s="76">
        <f>AVERAGE(D32,I32)</f>
        <v>21.450000000000003</v>
      </c>
      <c r="C36" s="76">
        <f>25.4*B36/13.61</f>
        <v>40.031594415870686</v>
      </c>
      <c r="D36" s="76" t="e">
        <f>+'A.2.2. Promedio diarios (T y P)'!H24</f>
        <v>#DIV/0!</v>
      </c>
      <c r="E36" s="77" t="e">
        <f>1-(C36/D36)</f>
        <v>#DIV/0!</v>
      </c>
      <c r="F36" s="76" t="e">
        <f>+'A.2.2. Promedio diarios (T y P)'!E24</f>
        <v>#DIV/0!</v>
      </c>
      <c r="G36" s="81">
        <v>1.147</v>
      </c>
      <c r="H36" s="82">
        <v>1.151</v>
      </c>
      <c r="I36" s="435" t="e">
        <f>-(H36-G36)/(H35-G35)*(H35-F36)+H36</f>
        <v>#DIV/0!</v>
      </c>
      <c r="J36" s="435"/>
      <c r="K36" s="54"/>
    </row>
    <row r="37" spans="1:13" x14ac:dyDescent="0.2">
      <c r="A37" s="52"/>
      <c r="B37" s="52"/>
      <c r="C37" s="54"/>
      <c r="D37" s="54"/>
      <c r="E37" s="56"/>
      <c r="F37" s="54"/>
      <c r="G37" s="54"/>
      <c r="H37" s="54"/>
      <c r="I37" s="54"/>
      <c r="J37" s="71"/>
      <c r="K37" s="54"/>
    </row>
    <row r="38" spans="1:13" ht="18" x14ac:dyDescent="0.2">
      <c r="A38" s="52"/>
      <c r="B38" s="61" t="s">
        <v>139</v>
      </c>
      <c r="C38" s="438" t="s">
        <v>25</v>
      </c>
      <c r="D38" s="438"/>
      <c r="E38" s="436">
        <f>+'A.2.2. Promedio diarios (T y P)'!D27</f>
        <v>0</v>
      </c>
      <c r="F38" s="436"/>
      <c r="G38" s="438" t="s">
        <v>26</v>
      </c>
      <c r="H38" s="438"/>
      <c r="I38" s="436">
        <f>+'A.2.2. Promedio diarios (T y P)'!G27</f>
        <v>0</v>
      </c>
      <c r="J38" s="446"/>
      <c r="K38" s="62"/>
    </row>
    <row r="39" spans="1:13" s="11" customFormat="1" ht="10.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3" x14ac:dyDescent="0.2">
      <c r="A40" s="52"/>
      <c r="B40" s="439" t="s">
        <v>21</v>
      </c>
      <c r="C40" s="440"/>
      <c r="D40" s="80">
        <v>20.9</v>
      </c>
      <c r="E40" s="67" t="s">
        <v>62</v>
      </c>
      <c r="F40" s="68"/>
      <c r="G40" s="439" t="s">
        <v>22</v>
      </c>
      <c r="H40" s="440"/>
      <c r="I40" s="80">
        <v>21.5</v>
      </c>
      <c r="J40" s="67" t="s">
        <v>62</v>
      </c>
      <c r="K40" s="54"/>
      <c r="M40" s="232">
        <f>I40-D40</f>
        <v>0.60000000000000142</v>
      </c>
    </row>
    <row r="41" spans="1:13" x14ac:dyDescent="0.2">
      <c r="A41" s="52"/>
      <c r="B41" s="54"/>
      <c r="C41" s="54"/>
      <c r="D41" s="54"/>
      <c r="E41" s="56"/>
      <c r="F41" s="54"/>
      <c r="G41" s="54"/>
      <c r="H41" s="54"/>
      <c r="I41" s="54"/>
      <c r="J41" s="71"/>
      <c r="K41" s="54"/>
    </row>
    <row r="42" spans="1:13" ht="24" customHeight="1" x14ac:dyDescent="0.2">
      <c r="A42" s="52"/>
      <c r="B42" s="434" t="s">
        <v>177</v>
      </c>
      <c r="C42" s="434"/>
      <c r="D42" s="434"/>
      <c r="E42" s="434"/>
      <c r="F42" s="434" t="s">
        <v>19</v>
      </c>
      <c r="G42" s="72" t="s">
        <v>1</v>
      </c>
      <c r="H42" s="73" t="s">
        <v>0</v>
      </c>
      <c r="I42" s="434" t="s">
        <v>179</v>
      </c>
      <c r="J42" s="434"/>
      <c r="K42" s="54"/>
    </row>
    <row r="43" spans="1:13" ht="26.25" customHeight="1" x14ac:dyDescent="0.2">
      <c r="A43" s="52"/>
      <c r="B43" s="72" t="s">
        <v>23</v>
      </c>
      <c r="C43" s="72" t="s">
        <v>63</v>
      </c>
      <c r="D43" s="72" t="s">
        <v>64</v>
      </c>
      <c r="E43" s="72" t="s">
        <v>20</v>
      </c>
      <c r="F43" s="434"/>
      <c r="G43" s="74" t="e">
        <f>+H43-2</f>
        <v>#DIV/0!</v>
      </c>
      <c r="H43" s="75" t="e">
        <f>EVEN(F44)</f>
        <v>#DIV/0!</v>
      </c>
      <c r="I43" s="434"/>
      <c r="J43" s="434"/>
      <c r="K43" s="54"/>
    </row>
    <row r="44" spans="1:13" x14ac:dyDescent="0.2">
      <c r="A44" s="52"/>
      <c r="B44" s="76">
        <f>AVERAGE(D40,I40)</f>
        <v>21.2</v>
      </c>
      <c r="C44" s="76">
        <f>25.4*B44/13.61</f>
        <v>39.565025716385009</v>
      </c>
      <c r="D44" s="76" t="e">
        <f>+'A.2.2. Promedio diarios (T y P)'!H31</f>
        <v>#DIV/0!</v>
      </c>
      <c r="E44" s="77" t="e">
        <f>1-(C44/D44)</f>
        <v>#DIV/0!</v>
      </c>
      <c r="F44" s="76" t="e">
        <f>+'A.2.2. Promedio diarios (T y P)'!E31</f>
        <v>#DIV/0!</v>
      </c>
      <c r="G44" s="78">
        <v>1.1479999999999999</v>
      </c>
      <c r="H44" s="79">
        <v>1.1519999999999999</v>
      </c>
      <c r="I44" s="435" t="e">
        <f>-(H44-G44)/(H43-G43)*(H43-F44)+H44</f>
        <v>#DIV/0!</v>
      </c>
      <c r="J44" s="435"/>
      <c r="K44" s="54"/>
    </row>
    <row r="45" spans="1:13" x14ac:dyDescent="0.2">
      <c r="A45" s="52"/>
      <c r="B45" s="52"/>
      <c r="C45" s="54"/>
      <c r="D45" s="54"/>
      <c r="E45" s="56"/>
      <c r="F45" s="54"/>
      <c r="G45" s="54"/>
      <c r="H45" s="54"/>
      <c r="I45" s="54"/>
      <c r="J45" s="71"/>
      <c r="K45" s="54"/>
    </row>
    <row r="46" spans="1:13" ht="18.75" customHeight="1" x14ac:dyDescent="0.2">
      <c r="A46" s="52"/>
      <c r="B46" s="61" t="s">
        <v>140</v>
      </c>
      <c r="C46" s="438" t="s">
        <v>25</v>
      </c>
      <c r="D46" s="438"/>
      <c r="E46" s="436">
        <f>+'A.2.2. Promedio diarios (T y P)'!D34</f>
        <v>0</v>
      </c>
      <c r="F46" s="436"/>
      <c r="G46" s="438" t="s">
        <v>26</v>
      </c>
      <c r="H46" s="438"/>
      <c r="I46" s="436">
        <f>+'A.2.2. Promedio diarios (T y P)'!G34</f>
        <v>0</v>
      </c>
      <c r="J46" s="446"/>
      <c r="K46" s="54"/>
    </row>
    <row r="47" spans="1:13" ht="5.25" customHeight="1" x14ac:dyDescent="0.2">
      <c r="A47" s="52"/>
      <c r="B47" s="64"/>
      <c r="C47" s="64"/>
      <c r="D47" s="64"/>
      <c r="E47" s="64"/>
      <c r="F47" s="64"/>
      <c r="G47" s="64"/>
      <c r="H47" s="64"/>
      <c r="I47" s="64"/>
      <c r="J47" s="64"/>
      <c r="K47" s="54"/>
    </row>
    <row r="48" spans="1:13" x14ac:dyDescent="0.2">
      <c r="A48" s="52"/>
      <c r="B48" s="439" t="s">
        <v>21</v>
      </c>
      <c r="C48" s="440"/>
      <c r="D48" s="80">
        <v>21.7</v>
      </c>
      <c r="E48" s="67" t="s">
        <v>62</v>
      </c>
      <c r="F48" s="68"/>
      <c r="G48" s="439" t="s">
        <v>22</v>
      </c>
      <c r="H48" s="440"/>
      <c r="I48" s="80">
        <v>22.25</v>
      </c>
      <c r="J48" s="67" t="s">
        <v>62</v>
      </c>
      <c r="K48" s="54"/>
      <c r="M48" s="232">
        <f>I48-D48</f>
        <v>0.55000000000000071</v>
      </c>
    </row>
    <row r="49" spans="1:13" x14ac:dyDescent="0.2">
      <c r="A49" s="52"/>
      <c r="B49" s="54"/>
      <c r="C49" s="54"/>
      <c r="D49" s="54"/>
      <c r="E49" s="56"/>
      <c r="F49" s="54"/>
      <c r="G49" s="54"/>
      <c r="H49" s="54"/>
      <c r="I49" s="54"/>
      <c r="J49" s="71"/>
      <c r="K49" s="54"/>
    </row>
    <row r="50" spans="1:13" ht="27" customHeight="1" x14ac:dyDescent="0.2">
      <c r="A50" s="52"/>
      <c r="B50" s="434" t="s">
        <v>177</v>
      </c>
      <c r="C50" s="434"/>
      <c r="D50" s="434"/>
      <c r="E50" s="434"/>
      <c r="F50" s="434" t="s">
        <v>19</v>
      </c>
      <c r="G50" s="72" t="s">
        <v>1</v>
      </c>
      <c r="H50" s="73" t="s">
        <v>0</v>
      </c>
      <c r="I50" s="434" t="s">
        <v>179</v>
      </c>
      <c r="J50" s="434"/>
      <c r="K50" s="54"/>
    </row>
    <row r="51" spans="1:13" ht="27.75" customHeight="1" x14ac:dyDescent="0.2">
      <c r="A51" s="52"/>
      <c r="B51" s="72" t="s">
        <v>23</v>
      </c>
      <c r="C51" s="72" t="s">
        <v>63</v>
      </c>
      <c r="D51" s="72" t="s">
        <v>64</v>
      </c>
      <c r="E51" s="72" t="s">
        <v>20</v>
      </c>
      <c r="F51" s="434"/>
      <c r="G51" s="74" t="e">
        <f>+H51-2</f>
        <v>#DIV/0!</v>
      </c>
      <c r="H51" s="75" t="e">
        <f>EVEN(F52)</f>
        <v>#DIV/0!</v>
      </c>
      <c r="I51" s="434"/>
      <c r="J51" s="434"/>
      <c r="K51" s="54"/>
    </row>
    <row r="52" spans="1:13" x14ac:dyDescent="0.2">
      <c r="A52" s="52"/>
      <c r="B52" s="76">
        <f>AVERAGE(D48,I48)</f>
        <v>21.975000000000001</v>
      </c>
      <c r="C52" s="76">
        <f>25.4*B52/13.61</f>
        <v>41.011388684790596</v>
      </c>
      <c r="D52" s="76" t="e">
        <f>+'A.2.2. Promedio diarios (T y P)'!H38</f>
        <v>#DIV/0!</v>
      </c>
      <c r="E52" s="77" t="e">
        <f>1-(C52/D52)</f>
        <v>#DIV/0!</v>
      </c>
      <c r="F52" s="76" t="e">
        <f>+'A.2.2. Promedio diarios (T y P)'!E38</f>
        <v>#DIV/0!</v>
      </c>
      <c r="G52" s="81">
        <v>1.1459999999999999</v>
      </c>
      <c r="H52" s="82">
        <v>1.149</v>
      </c>
      <c r="I52" s="435" t="e">
        <f>-(H52-G52)/(H51-G51)*(H51-F52)+H52</f>
        <v>#DIV/0!</v>
      </c>
      <c r="J52" s="435"/>
      <c r="K52" s="54"/>
    </row>
    <row r="53" spans="1:13" x14ac:dyDescent="0.2">
      <c r="A53" s="52"/>
      <c r="B53" s="52"/>
      <c r="C53" s="54"/>
      <c r="D53" s="54"/>
      <c r="E53" s="56"/>
      <c r="F53" s="54"/>
      <c r="G53" s="54"/>
      <c r="H53" s="54"/>
      <c r="I53" s="54"/>
      <c r="J53" s="54"/>
      <c r="K53" s="54"/>
    </row>
    <row r="54" spans="1:13" ht="18.75" customHeight="1" x14ac:dyDescent="0.2">
      <c r="A54" s="52"/>
      <c r="B54" s="61" t="s">
        <v>141</v>
      </c>
      <c r="C54" s="438" t="s">
        <v>25</v>
      </c>
      <c r="D54" s="438"/>
      <c r="E54" s="436">
        <f>+'A.2.2. Promedio diarios (T y P)'!D41</f>
        <v>0</v>
      </c>
      <c r="F54" s="436"/>
      <c r="G54" s="438" t="s">
        <v>26</v>
      </c>
      <c r="H54" s="438"/>
      <c r="I54" s="436">
        <f>+'A.2.2. Promedio diarios (T y P)'!G41</f>
        <v>0</v>
      </c>
      <c r="J54" s="446"/>
      <c r="K54" s="54"/>
    </row>
    <row r="55" spans="1:13" ht="6" customHeight="1" x14ac:dyDescent="0.2">
      <c r="A55" s="52"/>
      <c r="B55" s="64"/>
      <c r="C55" s="64"/>
      <c r="D55" s="64"/>
      <c r="E55" s="64"/>
      <c r="F55" s="64"/>
      <c r="G55" s="64"/>
      <c r="H55" s="64"/>
      <c r="I55" s="64"/>
      <c r="J55" s="64"/>
      <c r="K55" s="54"/>
    </row>
    <row r="56" spans="1:13" x14ac:dyDescent="0.2">
      <c r="A56" s="52"/>
      <c r="B56" s="439" t="s">
        <v>21</v>
      </c>
      <c r="C56" s="440"/>
      <c r="D56" s="66">
        <v>21.6</v>
      </c>
      <c r="E56" s="67" t="s">
        <v>62</v>
      </c>
      <c r="F56" s="68"/>
      <c r="G56" s="439" t="s">
        <v>22</v>
      </c>
      <c r="H56" s="440"/>
      <c r="I56" s="80">
        <v>22.3</v>
      </c>
      <c r="J56" s="67" t="s">
        <v>62</v>
      </c>
      <c r="K56" s="54"/>
      <c r="M56" s="232">
        <f>I56-D56</f>
        <v>0.69999999999999929</v>
      </c>
    </row>
    <row r="57" spans="1:13" x14ac:dyDescent="0.2">
      <c r="A57" s="52"/>
      <c r="B57" s="54"/>
      <c r="C57" s="54"/>
      <c r="D57" s="54"/>
      <c r="E57" s="56"/>
      <c r="F57" s="54"/>
      <c r="G57" s="54"/>
      <c r="H57" s="54"/>
      <c r="I57" s="54"/>
      <c r="J57" s="71"/>
      <c r="K57" s="54"/>
    </row>
    <row r="58" spans="1:13" ht="26.25" customHeight="1" x14ac:dyDescent="0.2">
      <c r="A58" s="52"/>
      <c r="B58" s="434" t="s">
        <v>177</v>
      </c>
      <c r="C58" s="434"/>
      <c r="D58" s="434"/>
      <c r="E58" s="434"/>
      <c r="F58" s="434" t="s">
        <v>19</v>
      </c>
      <c r="G58" s="72" t="s">
        <v>1</v>
      </c>
      <c r="H58" s="73" t="s">
        <v>0</v>
      </c>
      <c r="I58" s="434" t="s">
        <v>179</v>
      </c>
      <c r="J58" s="434"/>
      <c r="K58" s="54"/>
    </row>
    <row r="59" spans="1:13" ht="27.75" customHeight="1" x14ac:dyDescent="0.2">
      <c r="A59" s="52"/>
      <c r="B59" s="72" t="s">
        <v>23</v>
      </c>
      <c r="C59" s="72" t="s">
        <v>63</v>
      </c>
      <c r="D59" s="72" t="s">
        <v>64</v>
      </c>
      <c r="E59" s="72" t="s">
        <v>20</v>
      </c>
      <c r="F59" s="434"/>
      <c r="G59" s="74" t="e">
        <f>+H59-2</f>
        <v>#DIV/0!</v>
      </c>
      <c r="H59" s="75" t="e">
        <f>EVEN(F60)</f>
        <v>#DIV/0!</v>
      </c>
      <c r="I59" s="434"/>
      <c r="J59" s="434"/>
      <c r="K59" s="54"/>
    </row>
    <row r="60" spans="1:13" x14ac:dyDescent="0.2">
      <c r="A60" s="52"/>
      <c r="B60" s="76">
        <f>AVERAGE(D56,I56)</f>
        <v>21.950000000000003</v>
      </c>
      <c r="C60" s="76">
        <f>25.4*B60/13.61</f>
        <v>40.964731814842033</v>
      </c>
      <c r="D60" s="76" t="e">
        <f>+'A.2.2. Promedio diarios (T y P)'!H45</f>
        <v>#DIV/0!</v>
      </c>
      <c r="E60" s="77" t="e">
        <f>1-(C60/D60)</f>
        <v>#DIV/0!</v>
      </c>
      <c r="F60" s="76" t="e">
        <f>+'A.2.2. Promedio diarios (T y P)'!E45</f>
        <v>#DIV/0!</v>
      </c>
      <c r="G60" s="81">
        <v>1.1459999999999999</v>
      </c>
      <c r="H60" s="82">
        <v>1.149</v>
      </c>
      <c r="I60" s="435" t="e">
        <f>-(H60-G60)/(H59-G59)*(H59-F60)+H60</f>
        <v>#DIV/0!</v>
      </c>
      <c r="J60" s="435"/>
      <c r="K60" s="54"/>
    </row>
    <row r="61" spans="1:13" x14ac:dyDescent="0.2">
      <c r="A61" s="52"/>
      <c r="B61" s="52"/>
      <c r="C61" s="54"/>
      <c r="D61" s="54"/>
      <c r="E61" s="56"/>
      <c r="F61" s="54"/>
      <c r="G61" s="54"/>
      <c r="H61" s="54"/>
      <c r="I61" s="54"/>
      <c r="J61" s="54"/>
      <c r="K61" s="54"/>
    </row>
    <row r="62" spans="1:13" ht="18" hidden="1" x14ac:dyDescent="0.2">
      <c r="A62" s="52"/>
      <c r="B62" s="61" t="s">
        <v>142</v>
      </c>
      <c r="C62" s="438" t="s">
        <v>25</v>
      </c>
      <c r="D62" s="438"/>
      <c r="E62" s="436" t="e">
        <f>+'A.2.2. Promedio diarios (T y P)'!#REF!</f>
        <v>#REF!</v>
      </c>
      <c r="F62" s="436"/>
      <c r="G62" s="438" t="s">
        <v>26</v>
      </c>
      <c r="H62" s="438"/>
      <c r="I62" s="436" t="e">
        <f>+'A.2.2. Promedio diarios (T y P)'!#REF!</f>
        <v>#REF!</v>
      </c>
      <c r="J62" s="446"/>
      <c r="K62" s="62"/>
    </row>
    <row r="63" spans="1:13" s="11" customFormat="1" ht="6" hidden="1" customHeight="1" x14ac:dyDescent="0.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5"/>
    </row>
    <row r="64" spans="1:13" hidden="1" x14ac:dyDescent="0.2">
      <c r="A64" s="52"/>
      <c r="B64" s="439" t="s">
        <v>21</v>
      </c>
      <c r="C64" s="440"/>
      <c r="D64" s="66"/>
      <c r="E64" s="67" t="s">
        <v>62</v>
      </c>
      <c r="F64" s="68"/>
      <c r="G64" s="439" t="s">
        <v>22</v>
      </c>
      <c r="H64" s="440"/>
      <c r="I64" s="80"/>
      <c r="J64" s="67" t="s">
        <v>62</v>
      </c>
      <c r="K64" s="54"/>
    </row>
    <row r="65" spans="1:11" hidden="1" x14ac:dyDescent="0.2">
      <c r="A65" s="52"/>
      <c r="B65" s="54"/>
      <c r="C65" s="54"/>
      <c r="D65" s="54"/>
      <c r="E65" s="56"/>
      <c r="F65" s="54"/>
      <c r="G65" s="54"/>
      <c r="H65" s="54"/>
      <c r="I65" s="54"/>
      <c r="J65" s="71"/>
      <c r="K65" s="54"/>
    </row>
    <row r="66" spans="1:11" ht="24" hidden="1" customHeight="1" x14ac:dyDescent="0.2">
      <c r="A66" s="52"/>
      <c r="B66" s="434" t="s">
        <v>177</v>
      </c>
      <c r="C66" s="434"/>
      <c r="D66" s="434"/>
      <c r="E66" s="434"/>
      <c r="F66" s="434" t="s">
        <v>19</v>
      </c>
      <c r="G66" s="72" t="s">
        <v>1</v>
      </c>
      <c r="H66" s="72" t="s">
        <v>0</v>
      </c>
      <c r="I66" s="434" t="s">
        <v>179</v>
      </c>
      <c r="J66" s="434"/>
      <c r="K66" s="54"/>
    </row>
    <row r="67" spans="1:11" ht="26.25" hidden="1" customHeight="1" x14ac:dyDescent="0.2">
      <c r="A67" s="52"/>
      <c r="B67" s="72" t="s">
        <v>23</v>
      </c>
      <c r="C67" s="72" t="s">
        <v>63</v>
      </c>
      <c r="D67" s="72" t="s">
        <v>64</v>
      </c>
      <c r="E67" s="72" t="s">
        <v>20</v>
      </c>
      <c r="F67" s="434"/>
      <c r="G67" s="74" t="e">
        <f>+H67-2</f>
        <v>#REF!</v>
      </c>
      <c r="H67" s="74" t="e">
        <f>EVEN(F68)</f>
        <v>#REF!</v>
      </c>
      <c r="I67" s="434"/>
      <c r="J67" s="434"/>
      <c r="K67" s="54"/>
    </row>
    <row r="68" spans="1:11" hidden="1" x14ac:dyDescent="0.2">
      <c r="A68" s="52"/>
      <c r="B68" s="76" t="e">
        <f>AVERAGE(D64,I64)</f>
        <v>#DIV/0!</v>
      </c>
      <c r="C68" s="76" t="e">
        <f>25.4*B68/13.61</f>
        <v>#DIV/0!</v>
      </c>
      <c r="D68" s="76" t="e">
        <f>+'A.2.2. Promedio diarios (T y P)'!#REF!</f>
        <v>#REF!</v>
      </c>
      <c r="E68" s="77" t="e">
        <f>1-(C68/D68)</f>
        <v>#DIV/0!</v>
      </c>
      <c r="F68" s="76" t="e">
        <f>+'A.2.2. Promedio diarios (T y P)'!#REF!</f>
        <v>#REF!</v>
      </c>
      <c r="G68" s="81"/>
      <c r="H68" s="79"/>
      <c r="I68" s="447" t="e">
        <f>-(H68-G68)/(H67-G67)*(H67-F68)+H68</f>
        <v>#REF!</v>
      </c>
      <c r="J68" s="448"/>
      <c r="K68" s="54"/>
    </row>
    <row r="69" spans="1:11" hidden="1" x14ac:dyDescent="0.2">
      <c r="A69" s="52"/>
      <c r="B69" s="52"/>
      <c r="C69" s="54"/>
      <c r="D69" s="54"/>
      <c r="E69" s="56"/>
      <c r="F69" s="54"/>
      <c r="G69" s="54"/>
      <c r="H69" s="54"/>
      <c r="I69" s="54"/>
      <c r="J69" s="71"/>
      <c r="K69" s="54"/>
    </row>
    <row r="70" spans="1:11" ht="18" hidden="1" x14ac:dyDescent="0.2">
      <c r="A70" s="52"/>
      <c r="B70" s="61" t="s">
        <v>143</v>
      </c>
      <c r="C70" s="438" t="s">
        <v>25</v>
      </c>
      <c r="D70" s="438"/>
      <c r="E70" s="436" t="e">
        <f>+'A.2.2. Promedio diarios (T y P)'!#REF!</f>
        <v>#REF!</v>
      </c>
      <c r="F70" s="436"/>
      <c r="G70" s="438" t="s">
        <v>26</v>
      </c>
      <c r="H70" s="438"/>
      <c r="I70" s="436" t="e">
        <f>+'A.2.2. Promedio diarios (T y P)'!#REF!</f>
        <v>#REF!</v>
      </c>
      <c r="J70" s="437"/>
      <c r="K70" s="62"/>
    </row>
    <row r="71" spans="1:11" s="11" customFormat="1" ht="6" hidden="1" customHeight="1" x14ac:dyDescent="0.2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 hidden="1" x14ac:dyDescent="0.2">
      <c r="A72" s="52"/>
      <c r="B72" s="439" t="s">
        <v>21</v>
      </c>
      <c r="C72" s="440"/>
      <c r="D72" s="66"/>
      <c r="E72" s="67" t="s">
        <v>62</v>
      </c>
      <c r="F72" s="68"/>
      <c r="G72" s="439" t="s">
        <v>22</v>
      </c>
      <c r="H72" s="440"/>
      <c r="I72" s="80"/>
      <c r="J72" s="67" t="s">
        <v>62</v>
      </c>
      <c r="K72" s="54"/>
    </row>
    <row r="73" spans="1:11" hidden="1" x14ac:dyDescent="0.2">
      <c r="A73" s="52"/>
      <c r="B73" s="54"/>
      <c r="C73" s="54"/>
      <c r="D73" s="54"/>
      <c r="E73" s="56"/>
      <c r="F73" s="54"/>
      <c r="G73" s="54"/>
      <c r="H73" s="54"/>
      <c r="I73" s="54"/>
      <c r="J73" s="71"/>
      <c r="K73" s="54"/>
    </row>
    <row r="74" spans="1:11" ht="24" hidden="1" customHeight="1" x14ac:dyDescent="0.2">
      <c r="A74" s="52"/>
      <c r="B74" s="441" t="s">
        <v>177</v>
      </c>
      <c r="C74" s="442"/>
      <c r="D74" s="442"/>
      <c r="E74" s="443"/>
      <c r="F74" s="444" t="s">
        <v>19</v>
      </c>
      <c r="G74" s="72" t="s">
        <v>1</v>
      </c>
      <c r="H74" s="73" t="s">
        <v>0</v>
      </c>
      <c r="I74" s="428" t="s">
        <v>179</v>
      </c>
      <c r="J74" s="429"/>
      <c r="K74" s="54"/>
    </row>
    <row r="75" spans="1:11" ht="26.25" hidden="1" customHeight="1" x14ac:dyDescent="0.2">
      <c r="A75" s="52"/>
      <c r="B75" s="72" t="s">
        <v>23</v>
      </c>
      <c r="C75" s="72" t="s">
        <v>63</v>
      </c>
      <c r="D75" s="72" t="s">
        <v>64</v>
      </c>
      <c r="E75" s="72" t="s">
        <v>20</v>
      </c>
      <c r="F75" s="445"/>
      <c r="G75" s="74" t="e">
        <f>+H75-2</f>
        <v>#REF!</v>
      </c>
      <c r="H75" s="75" t="e">
        <f>EVEN(F76)</f>
        <v>#REF!</v>
      </c>
      <c r="I75" s="430"/>
      <c r="J75" s="431"/>
      <c r="K75" s="54"/>
    </row>
    <row r="76" spans="1:11" hidden="1" x14ac:dyDescent="0.2">
      <c r="A76" s="52"/>
      <c r="B76" s="76" t="e">
        <f>AVERAGE(D72,I72)</f>
        <v>#DIV/0!</v>
      </c>
      <c r="C76" s="76" t="e">
        <f>25.4*B76/13.61</f>
        <v>#DIV/0!</v>
      </c>
      <c r="D76" s="76" t="e">
        <f>+'A.2.2. Promedio diarios (T y P)'!#REF!</f>
        <v>#REF!</v>
      </c>
      <c r="E76" s="77" t="e">
        <f>1-(C76/D76)</f>
        <v>#DIV/0!</v>
      </c>
      <c r="F76" s="76" t="e">
        <f>+'A.2.2. Promedio diarios (T y P)'!#REF!</f>
        <v>#REF!</v>
      </c>
      <c r="G76" s="81"/>
      <c r="H76" s="82"/>
      <c r="I76" s="432" t="e">
        <f>-(H76-G76)/(H75-G75)*(H75-F76)+H76</f>
        <v>#REF!</v>
      </c>
      <c r="J76" s="433"/>
      <c r="K76" s="54"/>
    </row>
    <row r="77" spans="1:11" hidden="1" x14ac:dyDescent="0.2">
      <c r="A77" s="52"/>
      <c r="B77" s="52"/>
      <c r="C77" s="54"/>
      <c r="D77" s="54"/>
      <c r="E77" s="56"/>
      <c r="F77" s="54"/>
      <c r="G77" s="54"/>
      <c r="H77" s="54"/>
      <c r="I77" s="54"/>
      <c r="J77" s="71"/>
      <c r="K77" s="54"/>
    </row>
    <row r="78" spans="1:11" ht="18" hidden="1" x14ac:dyDescent="0.2">
      <c r="A78" s="52"/>
      <c r="B78" s="61" t="s">
        <v>144</v>
      </c>
      <c r="C78" s="438" t="s">
        <v>25</v>
      </c>
      <c r="D78" s="438"/>
      <c r="E78" s="436" t="e">
        <f>+'A.2.2. Promedio diarios (T y P)'!#REF!</f>
        <v>#REF!</v>
      </c>
      <c r="F78" s="436"/>
      <c r="G78" s="438" t="s">
        <v>26</v>
      </c>
      <c r="H78" s="438"/>
      <c r="I78" s="436" t="e">
        <f>+'A.2.2. Promedio diarios (T y P)'!#REF!</f>
        <v>#REF!</v>
      </c>
      <c r="J78" s="437"/>
      <c r="K78" s="62"/>
    </row>
    <row r="79" spans="1:11" s="11" customFormat="1" ht="6" hidden="1" customHeight="1" x14ac:dyDescent="0.2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5"/>
    </row>
    <row r="80" spans="1:11" hidden="1" x14ac:dyDescent="0.2">
      <c r="A80" s="52"/>
      <c r="B80" s="439" t="s">
        <v>21</v>
      </c>
      <c r="C80" s="440"/>
      <c r="D80" s="66"/>
      <c r="E80" s="67" t="s">
        <v>62</v>
      </c>
      <c r="F80" s="68"/>
      <c r="G80" s="439" t="s">
        <v>22</v>
      </c>
      <c r="H80" s="440"/>
      <c r="I80" s="80"/>
      <c r="J80" s="67" t="s">
        <v>62</v>
      </c>
      <c r="K80" s="54"/>
    </row>
    <row r="81" spans="1:11" hidden="1" x14ac:dyDescent="0.2">
      <c r="A81" s="52"/>
      <c r="B81" s="54"/>
      <c r="C81" s="54"/>
      <c r="D81" s="54"/>
      <c r="E81" s="56"/>
      <c r="F81" s="54"/>
      <c r="G81" s="54"/>
      <c r="H81" s="54"/>
      <c r="I81" s="54"/>
      <c r="J81" s="71"/>
      <c r="K81" s="54"/>
    </row>
    <row r="82" spans="1:11" ht="24" hidden="1" customHeight="1" x14ac:dyDescent="0.2">
      <c r="A82" s="52"/>
      <c r="B82" s="441" t="s">
        <v>177</v>
      </c>
      <c r="C82" s="442"/>
      <c r="D82" s="442"/>
      <c r="E82" s="443"/>
      <c r="F82" s="444" t="s">
        <v>19</v>
      </c>
      <c r="G82" s="72" t="s">
        <v>1</v>
      </c>
      <c r="H82" s="73" t="s">
        <v>0</v>
      </c>
      <c r="I82" s="428" t="s">
        <v>34</v>
      </c>
      <c r="J82" s="429"/>
      <c r="K82" s="54"/>
    </row>
    <row r="83" spans="1:11" ht="26.25" hidden="1" customHeight="1" x14ac:dyDescent="0.2">
      <c r="A83" s="52"/>
      <c r="B83" s="72" t="s">
        <v>23</v>
      </c>
      <c r="C83" s="72" t="s">
        <v>63</v>
      </c>
      <c r="D83" s="72" t="s">
        <v>64</v>
      </c>
      <c r="E83" s="72" t="s">
        <v>20</v>
      </c>
      <c r="F83" s="445"/>
      <c r="G83" s="74" t="e">
        <f>+H83-2</f>
        <v>#REF!</v>
      </c>
      <c r="H83" s="75" t="e">
        <f>EVEN(F84)</f>
        <v>#REF!</v>
      </c>
      <c r="I83" s="430"/>
      <c r="J83" s="431"/>
      <c r="K83" s="54"/>
    </row>
    <row r="84" spans="1:11" hidden="1" x14ac:dyDescent="0.2">
      <c r="A84" s="52"/>
      <c r="B84" s="76" t="e">
        <f>AVERAGE(D80,I80)</f>
        <v>#DIV/0!</v>
      </c>
      <c r="C84" s="76" t="e">
        <f>25.4*B84/13.61</f>
        <v>#DIV/0!</v>
      </c>
      <c r="D84" s="76" t="e">
        <f>+'A.2.2. Promedio diarios (T y P)'!#REF!</f>
        <v>#REF!</v>
      </c>
      <c r="E84" s="77" t="e">
        <f>1-(C84/D84)</f>
        <v>#DIV/0!</v>
      </c>
      <c r="F84" s="76" t="e">
        <f>+'A.2.2. Promedio diarios (T y P)'!#REF!</f>
        <v>#REF!</v>
      </c>
      <c r="G84" s="81"/>
      <c r="H84" s="82"/>
      <c r="I84" s="432" t="e">
        <f>-(H84-G84)/(H83-G83)*(H83-F84)+H84</f>
        <v>#REF!</v>
      </c>
      <c r="J84" s="433"/>
      <c r="K84" s="54"/>
    </row>
    <row r="85" spans="1:11" hidden="1" x14ac:dyDescent="0.2">
      <c r="A85" s="52"/>
      <c r="B85" s="52"/>
      <c r="C85" s="54"/>
      <c r="D85" s="54"/>
      <c r="E85" s="56"/>
      <c r="F85" s="54"/>
      <c r="G85" s="54"/>
      <c r="H85" s="54"/>
      <c r="I85" s="54"/>
      <c r="J85" s="71"/>
      <c r="K85" s="54"/>
    </row>
    <row r="86" spans="1:11" ht="18" hidden="1" x14ac:dyDescent="0.2">
      <c r="A86" s="52"/>
      <c r="B86" s="61" t="s">
        <v>155</v>
      </c>
      <c r="C86" s="438" t="s">
        <v>25</v>
      </c>
      <c r="D86" s="438"/>
      <c r="E86" s="436" t="e">
        <f>+'A.2.2. Promedio diarios (T y P)'!#REF!</f>
        <v>#REF!</v>
      </c>
      <c r="F86" s="436"/>
      <c r="G86" s="438" t="s">
        <v>26</v>
      </c>
      <c r="H86" s="438"/>
      <c r="I86" s="436" t="e">
        <f>+'A.2.2. Promedio diarios (T y P)'!#REF!</f>
        <v>#REF!</v>
      </c>
      <c r="J86" s="437"/>
      <c r="K86" s="62"/>
    </row>
    <row r="87" spans="1:11" s="11" customFormat="1" ht="6" hidden="1" customHeight="1" x14ac:dyDescent="0.2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5"/>
    </row>
    <row r="88" spans="1:11" hidden="1" x14ac:dyDescent="0.2">
      <c r="A88" s="52"/>
      <c r="B88" s="439" t="s">
        <v>21</v>
      </c>
      <c r="C88" s="440"/>
      <c r="D88" s="66"/>
      <c r="E88" s="67" t="s">
        <v>62</v>
      </c>
      <c r="F88" s="68"/>
      <c r="G88" s="439" t="s">
        <v>22</v>
      </c>
      <c r="H88" s="440"/>
      <c r="I88" s="80"/>
      <c r="J88" s="67" t="s">
        <v>62</v>
      </c>
      <c r="K88" s="54"/>
    </row>
    <row r="89" spans="1:11" hidden="1" x14ac:dyDescent="0.2">
      <c r="A89" s="52"/>
      <c r="B89" s="54"/>
      <c r="C89" s="54"/>
      <c r="D89" s="54"/>
      <c r="E89" s="56"/>
      <c r="F89" s="54"/>
      <c r="G89" s="54"/>
      <c r="H89" s="54"/>
      <c r="I89" s="54"/>
      <c r="J89" s="71"/>
      <c r="K89" s="54"/>
    </row>
    <row r="90" spans="1:11" ht="24" hidden="1" customHeight="1" x14ac:dyDescent="0.2">
      <c r="A90" s="52"/>
      <c r="B90" s="441" t="s">
        <v>177</v>
      </c>
      <c r="C90" s="442"/>
      <c r="D90" s="442"/>
      <c r="E90" s="443"/>
      <c r="F90" s="444" t="s">
        <v>19</v>
      </c>
      <c r="G90" s="72" t="s">
        <v>1</v>
      </c>
      <c r="H90" s="73" t="s">
        <v>0</v>
      </c>
      <c r="I90" s="428" t="s">
        <v>34</v>
      </c>
      <c r="J90" s="429"/>
      <c r="K90" s="54"/>
    </row>
    <row r="91" spans="1:11" ht="26.25" hidden="1" customHeight="1" x14ac:dyDescent="0.2">
      <c r="A91" s="52"/>
      <c r="B91" s="72" t="s">
        <v>23</v>
      </c>
      <c r="C91" s="72" t="s">
        <v>63</v>
      </c>
      <c r="D91" s="72" t="s">
        <v>64</v>
      </c>
      <c r="E91" s="72" t="s">
        <v>20</v>
      </c>
      <c r="F91" s="445"/>
      <c r="G91" s="74" t="e">
        <f>+H91-2</f>
        <v>#REF!</v>
      </c>
      <c r="H91" s="75" t="e">
        <f>EVEN(F92)</f>
        <v>#REF!</v>
      </c>
      <c r="I91" s="430"/>
      <c r="J91" s="431"/>
      <c r="K91" s="54"/>
    </row>
    <row r="92" spans="1:11" hidden="1" x14ac:dyDescent="0.2">
      <c r="A92" s="52"/>
      <c r="B92" s="76" t="e">
        <f>AVERAGE(D88,I88)</f>
        <v>#DIV/0!</v>
      </c>
      <c r="C92" s="76" t="e">
        <f>25.4*B92/13.61</f>
        <v>#DIV/0!</v>
      </c>
      <c r="D92" s="76" t="e">
        <f>+'A.2.2. Promedio diarios (T y P)'!#REF!</f>
        <v>#REF!</v>
      </c>
      <c r="E92" s="77" t="e">
        <f>1-(C92/D92)</f>
        <v>#DIV/0!</v>
      </c>
      <c r="F92" s="76" t="e">
        <f>+'A.2.2. Promedio diarios (T y P)'!#REF!</f>
        <v>#REF!</v>
      </c>
      <c r="G92" s="81"/>
      <c r="H92" s="82"/>
      <c r="I92" s="432" t="e">
        <f>-(H92-G92)/(H91-G91)*(H91-F92)+H92</f>
        <v>#REF!</v>
      </c>
      <c r="J92" s="433"/>
      <c r="K92" s="54"/>
    </row>
    <row r="93" spans="1:11" hidden="1" x14ac:dyDescent="0.2">
      <c r="A93" s="52"/>
      <c r="B93" s="52"/>
      <c r="C93" s="54"/>
      <c r="D93" s="54"/>
      <c r="E93" s="56"/>
      <c r="F93" s="54"/>
      <c r="G93" s="54"/>
      <c r="H93" s="54"/>
      <c r="I93" s="54"/>
      <c r="J93" s="71"/>
      <c r="K93" s="54"/>
    </row>
    <row r="94" spans="1:11" ht="18" hidden="1" x14ac:dyDescent="0.2">
      <c r="A94" s="52"/>
      <c r="B94" s="61" t="s">
        <v>156</v>
      </c>
      <c r="C94" s="438" t="s">
        <v>25</v>
      </c>
      <c r="D94" s="438"/>
      <c r="E94" s="436" t="e">
        <f>+'A.2.2. Promedio diarios (T y P)'!#REF!</f>
        <v>#REF!</v>
      </c>
      <c r="F94" s="436"/>
      <c r="G94" s="438" t="s">
        <v>26</v>
      </c>
      <c r="H94" s="438"/>
      <c r="I94" s="436" t="e">
        <f>+'A.2.2. Promedio diarios (T y P)'!#REF!</f>
        <v>#REF!</v>
      </c>
      <c r="J94" s="437"/>
      <c r="K94" s="62"/>
    </row>
    <row r="95" spans="1:11" s="11" customFormat="1" ht="6" hidden="1" customHeight="1" x14ac:dyDescent="0.2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5"/>
    </row>
    <row r="96" spans="1:11" hidden="1" x14ac:dyDescent="0.2">
      <c r="A96" s="52"/>
      <c r="B96" s="439" t="s">
        <v>21</v>
      </c>
      <c r="C96" s="440"/>
      <c r="D96" s="66"/>
      <c r="E96" s="67" t="s">
        <v>62</v>
      </c>
      <c r="F96" s="68"/>
      <c r="G96" s="439" t="s">
        <v>22</v>
      </c>
      <c r="H96" s="440"/>
      <c r="I96" s="80"/>
      <c r="J96" s="67" t="s">
        <v>62</v>
      </c>
      <c r="K96" s="54"/>
    </row>
    <row r="97" spans="1:11" hidden="1" x14ac:dyDescent="0.2">
      <c r="A97" s="52"/>
      <c r="B97" s="54"/>
      <c r="C97" s="54"/>
      <c r="D97" s="54"/>
      <c r="E97" s="56"/>
      <c r="F97" s="54"/>
      <c r="G97" s="54"/>
      <c r="H97" s="54"/>
      <c r="I97" s="54"/>
      <c r="J97" s="71"/>
      <c r="K97" s="54"/>
    </row>
    <row r="98" spans="1:11" ht="24" hidden="1" customHeight="1" x14ac:dyDescent="0.2">
      <c r="A98" s="52"/>
      <c r="B98" s="441" t="s">
        <v>177</v>
      </c>
      <c r="C98" s="442"/>
      <c r="D98" s="442"/>
      <c r="E98" s="443"/>
      <c r="F98" s="444" t="s">
        <v>19</v>
      </c>
      <c r="G98" s="72" t="s">
        <v>1</v>
      </c>
      <c r="H98" s="73" t="s">
        <v>0</v>
      </c>
      <c r="I98" s="428" t="s">
        <v>34</v>
      </c>
      <c r="J98" s="429"/>
      <c r="K98" s="54"/>
    </row>
    <row r="99" spans="1:11" ht="26.25" hidden="1" customHeight="1" x14ac:dyDescent="0.2">
      <c r="A99" s="52"/>
      <c r="B99" s="72" t="s">
        <v>23</v>
      </c>
      <c r="C99" s="72" t="s">
        <v>63</v>
      </c>
      <c r="D99" s="72" t="s">
        <v>64</v>
      </c>
      <c r="E99" s="72" t="s">
        <v>20</v>
      </c>
      <c r="F99" s="445"/>
      <c r="G99" s="74" t="e">
        <f>+H99-2</f>
        <v>#REF!</v>
      </c>
      <c r="H99" s="75" t="e">
        <f>EVEN(F100)</f>
        <v>#REF!</v>
      </c>
      <c r="I99" s="430"/>
      <c r="J99" s="431"/>
      <c r="K99" s="54"/>
    </row>
    <row r="100" spans="1:11" hidden="1" x14ac:dyDescent="0.2">
      <c r="A100" s="52"/>
      <c r="B100" s="76" t="e">
        <f>AVERAGE(D96,I96)</f>
        <v>#DIV/0!</v>
      </c>
      <c r="C100" s="76" t="e">
        <f>25.4*B100/13.61</f>
        <v>#DIV/0!</v>
      </c>
      <c r="D100" s="76" t="e">
        <f>+'A.2.2. Promedio diarios (T y P)'!#REF!</f>
        <v>#REF!</v>
      </c>
      <c r="E100" s="77" t="e">
        <f>1-(C100/D100)</f>
        <v>#DIV/0!</v>
      </c>
      <c r="F100" s="76" t="e">
        <f>+'A.2.2. Promedio diarios (T y P)'!#REF!</f>
        <v>#REF!</v>
      </c>
      <c r="G100" s="81"/>
      <c r="H100" s="82"/>
      <c r="I100" s="432" t="e">
        <f>-(H100-G100)/(H99-G99)*(H99-F100)+H100</f>
        <v>#REF!</v>
      </c>
      <c r="J100" s="433"/>
      <c r="K100" s="54"/>
    </row>
    <row r="101" spans="1:11" hidden="1" x14ac:dyDescent="0.2">
      <c r="A101" s="52"/>
      <c r="B101" s="52"/>
      <c r="C101" s="54"/>
      <c r="D101" s="54"/>
      <c r="E101" s="56"/>
      <c r="F101" s="54"/>
      <c r="G101" s="54"/>
      <c r="H101" s="54"/>
      <c r="I101" s="54"/>
      <c r="J101" s="71"/>
      <c r="K101" s="54"/>
    </row>
    <row r="102" spans="1:11" ht="18" hidden="1" x14ac:dyDescent="0.2">
      <c r="A102" s="52"/>
      <c r="B102" s="61" t="s">
        <v>157</v>
      </c>
      <c r="C102" s="438" t="s">
        <v>25</v>
      </c>
      <c r="D102" s="438"/>
      <c r="E102" s="436" t="e">
        <f>+'A.2.2. Promedio diarios (T y P)'!#REF!</f>
        <v>#REF!</v>
      </c>
      <c r="F102" s="436"/>
      <c r="G102" s="438" t="s">
        <v>26</v>
      </c>
      <c r="H102" s="438"/>
      <c r="I102" s="436" t="e">
        <f>+'A.2.2. Promedio diarios (T y P)'!#REF!</f>
        <v>#REF!</v>
      </c>
      <c r="J102" s="437"/>
      <c r="K102" s="62"/>
    </row>
    <row r="103" spans="1:11" s="11" customFormat="1" ht="6" hidden="1" customHeight="1" x14ac:dyDescent="0.2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1:11" hidden="1" x14ac:dyDescent="0.2">
      <c r="A104" s="52"/>
      <c r="B104" s="439" t="s">
        <v>21</v>
      </c>
      <c r="C104" s="440"/>
      <c r="D104" s="66"/>
      <c r="E104" s="67" t="s">
        <v>62</v>
      </c>
      <c r="F104" s="68"/>
      <c r="G104" s="439" t="s">
        <v>22</v>
      </c>
      <c r="H104" s="440"/>
      <c r="I104" s="80"/>
      <c r="J104" s="67" t="s">
        <v>62</v>
      </c>
      <c r="K104" s="54"/>
    </row>
    <row r="105" spans="1:11" hidden="1" x14ac:dyDescent="0.2">
      <c r="A105" s="52"/>
      <c r="B105" s="54"/>
      <c r="C105" s="54"/>
      <c r="D105" s="54"/>
      <c r="E105" s="56"/>
      <c r="F105" s="54"/>
      <c r="G105" s="54"/>
      <c r="H105" s="54"/>
      <c r="I105" s="54"/>
      <c r="J105" s="71"/>
      <c r="K105" s="54"/>
    </row>
    <row r="106" spans="1:11" ht="24" hidden="1" customHeight="1" x14ac:dyDescent="0.2">
      <c r="A106" s="52"/>
      <c r="B106" s="441" t="s">
        <v>177</v>
      </c>
      <c r="C106" s="442"/>
      <c r="D106" s="442"/>
      <c r="E106" s="443"/>
      <c r="F106" s="444" t="s">
        <v>19</v>
      </c>
      <c r="G106" s="72" t="s">
        <v>1</v>
      </c>
      <c r="H106" s="73" t="s">
        <v>0</v>
      </c>
      <c r="I106" s="428" t="s">
        <v>34</v>
      </c>
      <c r="J106" s="429"/>
      <c r="K106" s="54"/>
    </row>
    <row r="107" spans="1:11" ht="26.25" hidden="1" customHeight="1" x14ac:dyDescent="0.2">
      <c r="A107" s="52"/>
      <c r="B107" s="72" t="s">
        <v>23</v>
      </c>
      <c r="C107" s="72" t="s">
        <v>63</v>
      </c>
      <c r="D107" s="72" t="s">
        <v>64</v>
      </c>
      <c r="E107" s="72" t="s">
        <v>20</v>
      </c>
      <c r="F107" s="445"/>
      <c r="G107" s="74" t="e">
        <f>+H107-2</f>
        <v>#REF!</v>
      </c>
      <c r="H107" s="75" t="e">
        <f>EVEN(F108)</f>
        <v>#REF!</v>
      </c>
      <c r="I107" s="430"/>
      <c r="J107" s="431"/>
      <c r="K107" s="54"/>
    </row>
    <row r="108" spans="1:11" hidden="1" x14ac:dyDescent="0.2">
      <c r="A108" s="52"/>
      <c r="B108" s="76" t="e">
        <f>AVERAGE(D104,I104)</f>
        <v>#DIV/0!</v>
      </c>
      <c r="C108" s="76" t="e">
        <f>25.4*B108/13.61</f>
        <v>#DIV/0!</v>
      </c>
      <c r="D108" s="76" t="e">
        <f>+'A.2.2. Promedio diarios (T y P)'!#REF!</f>
        <v>#REF!</v>
      </c>
      <c r="E108" s="77" t="e">
        <f>1-(C108/D108)</f>
        <v>#DIV/0!</v>
      </c>
      <c r="F108" s="76" t="e">
        <f>+'A.2.2. Promedio diarios (T y P)'!#REF!</f>
        <v>#REF!</v>
      </c>
      <c r="G108" s="81"/>
      <c r="H108" s="82"/>
      <c r="I108" s="432" t="e">
        <f>-(H108-G108)/(H107-G107)*(H107-F108)+H108</f>
        <v>#REF!</v>
      </c>
      <c r="J108" s="433"/>
      <c r="K108" s="54"/>
    </row>
    <row r="109" spans="1:11" hidden="1" x14ac:dyDescent="0.2">
      <c r="A109" s="52"/>
      <c r="B109" s="52"/>
      <c r="C109" s="54"/>
      <c r="D109" s="54"/>
      <c r="E109" s="56"/>
      <c r="F109" s="54"/>
      <c r="G109" s="54"/>
      <c r="H109" s="54"/>
      <c r="I109" s="54"/>
      <c r="J109" s="71"/>
      <c r="K109" s="54"/>
    </row>
    <row r="110" spans="1:11" ht="18" hidden="1" x14ac:dyDescent="0.2">
      <c r="A110" s="52"/>
      <c r="B110" s="61" t="s">
        <v>158</v>
      </c>
      <c r="C110" s="438" t="s">
        <v>25</v>
      </c>
      <c r="D110" s="438"/>
      <c r="E110" s="436" t="e">
        <f>+'A.2.2. Promedio diarios (T y P)'!#REF!</f>
        <v>#REF!</v>
      </c>
      <c r="F110" s="436"/>
      <c r="G110" s="438" t="s">
        <v>26</v>
      </c>
      <c r="H110" s="438"/>
      <c r="I110" s="436" t="e">
        <f>+'A.2.2. Promedio diarios (T y P)'!#REF!</f>
        <v>#REF!</v>
      </c>
      <c r="J110" s="437"/>
      <c r="K110" s="62"/>
    </row>
    <row r="111" spans="1:11" s="11" customFormat="1" ht="6" hidden="1" customHeight="1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5"/>
    </row>
    <row r="112" spans="1:11" hidden="1" x14ac:dyDescent="0.2">
      <c r="A112" s="52"/>
      <c r="B112" s="439" t="s">
        <v>21</v>
      </c>
      <c r="C112" s="440"/>
      <c r="D112" s="66"/>
      <c r="E112" s="67" t="s">
        <v>62</v>
      </c>
      <c r="F112" s="68"/>
      <c r="G112" s="439" t="s">
        <v>22</v>
      </c>
      <c r="H112" s="440"/>
      <c r="I112" s="80"/>
      <c r="J112" s="67" t="s">
        <v>62</v>
      </c>
      <c r="K112" s="54"/>
    </row>
    <row r="113" spans="1:11" hidden="1" x14ac:dyDescent="0.2">
      <c r="A113" s="52"/>
      <c r="B113" s="54"/>
      <c r="C113" s="54"/>
      <c r="D113" s="54"/>
      <c r="E113" s="56"/>
      <c r="F113" s="54"/>
      <c r="G113" s="54"/>
      <c r="H113" s="54"/>
      <c r="I113" s="54"/>
      <c r="J113" s="71"/>
      <c r="K113" s="54"/>
    </row>
    <row r="114" spans="1:11" ht="24" hidden="1" customHeight="1" x14ac:dyDescent="0.2">
      <c r="A114" s="52"/>
      <c r="B114" s="441" t="s">
        <v>177</v>
      </c>
      <c r="C114" s="442"/>
      <c r="D114" s="442"/>
      <c r="E114" s="443"/>
      <c r="F114" s="444" t="s">
        <v>19</v>
      </c>
      <c r="G114" s="72" t="s">
        <v>1</v>
      </c>
      <c r="H114" s="73" t="s">
        <v>0</v>
      </c>
      <c r="I114" s="428" t="s">
        <v>34</v>
      </c>
      <c r="J114" s="429"/>
      <c r="K114" s="54"/>
    </row>
    <row r="115" spans="1:11" ht="26.25" hidden="1" customHeight="1" x14ac:dyDescent="0.2">
      <c r="A115" s="52"/>
      <c r="B115" s="72" t="s">
        <v>23</v>
      </c>
      <c r="C115" s="72" t="s">
        <v>63</v>
      </c>
      <c r="D115" s="72" t="s">
        <v>64</v>
      </c>
      <c r="E115" s="72" t="s">
        <v>20</v>
      </c>
      <c r="F115" s="445"/>
      <c r="G115" s="74" t="e">
        <f>+H115-2</f>
        <v>#REF!</v>
      </c>
      <c r="H115" s="75" t="e">
        <f>EVEN(F116)</f>
        <v>#REF!</v>
      </c>
      <c r="I115" s="430"/>
      <c r="J115" s="431"/>
      <c r="K115" s="54"/>
    </row>
    <row r="116" spans="1:11" hidden="1" x14ac:dyDescent="0.2">
      <c r="A116" s="52"/>
      <c r="B116" s="76" t="e">
        <f>AVERAGE(D112,I112)</f>
        <v>#DIV/0!</v>
      </c>
      <c r="C116" s="76" t="e">
        <f>25.4*B116/13.61</f>
        <v>#DIV/0!</v>
      </c>
      <c r="D116" s="76" t="e">
        <f>+'A.2.2. Promedio diarios (T y P)'!#REF!</f>
        <v>#REF!</v>
      </c>
      <c r="E116" s="77" t="e">
        <f>1-(C116/D116)</f>
        <v>#DIV/0!</v>
      </c>
      <c r="F116" s="76" t="e">
        <f>+'A.2.2. Promedio diarios (T y P)'!#REF!</f>
        <v>#REF!</v>
      </c>
      <c r="G116" s="81"/>
      <c r="H116" s="82"/>
      <c r="I116" s="432" t="e">
        <f>-(H116-G116)/(H115-G115)*(H115-F116)+H116</f>
        <v>#REF!</v>
      </c>
      <c r="J116" s="433"/>
      <c r="K116" s="54"/>
    </row>
    <row r="117" spans="1:11" hidden="1" x14ac:dyDescent="0.2">
      <c r="A117" s="52"/>
      <c r="B117" s="52"/>
      <c r="C117" s="54"/>
      <c r="D117" s="54"/>
      <c r="E117" s="56"/>
      <c r="F117" s="54"/>
      <c r="G117" s="54"/>
      <c r="H117" s="54"/>
      <c r="I117" s="54"/>
      <c r="J117" s="71"/>
      <c r="K117" s="54"/>
    </row>
    <row r="118" spans="1:11" ht="18" hidden="1" x14ac:dyDescent="0.2">
      <c r="A118" s="52"/>
      <c r="B118" s="61" t="s">
        <v>159</v>
      </c>
      <c r="C118" s="438" t="s">
        <v>25</v>
      </c>
      <c r="D118" s="438"/>
      <c r="E118" s="436" t="e">
        <f>+'A.2.2. Promedio diarios (T y P)'!#REF!</f>
        <v>#REF!</v>
      </c>
      <c r="F118" s="436"/>
      <c r="G118" s="438" t="s">
        <v>26</v>
      </c>
      <c r="H118" s="438"/>
      <c r="I118" s="436" t="e">
        <f>+'A.2.2. Promedio diarios (T y P)'!#REF!</f>
        <v>#REF!</v>
      </c>
      <c r="J118" s="437"/>
      <c r="K118" s="62"/>
    </row>
    <row r="119" spans="1:11" s="11" customFormat="1" ht="6" hidden="1" customHeight="1" x14ac:dyDescent="0.2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5"/>
    </row>
    <row r="120" spans="1:11" hidden="1" x14ac:dyDescent="0.2">
      <c r="A120" s="52"/>
      <c r="B120" s="439" t="s">
        <v>21</v>
      </c>
      <c r="C120" s="440"/>
      <c r="D120" s="66"/>
      <c r="E120" s="67" t="s">
        <v>62</v>
      </c>
      <c r="F120" s="68"/>
      <c r="G120" s="439" t="s">
        <v>22</v>
      </c>
      <c r="H120" s="440"/>
      <c r="I120" s="80"/>
      <c r="J120" s="67" t="s">
        <v>62</v>
      </c>
      <c r="K120" s="54"/>
    </row>
    <row r="121" spans="1:11" hidden="1" x14ac:dyDescent="0.2">
      <c r="A121" s="52"/>
      <c r="B121" s="54"/>
      <c r="C121" s="54"/>
      <c r="D121" s="54"/>
      <c r="E121" s="56"/>
      <c r="F121" s="54"/>
      <c r="G121" s="54"/>
      <c r="H121" s="54"/>
      <c r="I121" s="54"/>
      <c r="J121" s="71"/>
      <c r="K121" s="54"/>
    </row>
    <row r="122" spans="1:11" ht="24" hidden="1" customHeight="1" x14ac:dyDescent="0.2">
      <c r="A122" s="52"/>
      <c r="B122" s="441" t="s">
        <v>177</v>
      </c>
      <c r="C122" s="442"/>
      <c r="D122" s="442"/>
      <c r="E122" s="443"/>
      <c r="F122" s="444" t="s">
        <v>19</v>
      </c>
      <c r="G122" s="72" t="s">
        <v>1</v>
      </c>
      <c r="H122" s="73" t="s">
        <v>0</v>
      </c>
      <c r="I122" s="428" t="s">
        <v>34</v>
      </c>
      <c r="J122" s="429"/>
      <c r="K122" s="54"/>
    </row>
    <row r="123" spans="1:11" ht="26.25" hidden="1" customHeight="1" x14ac:dyDescent="0.2">
      <c r="A123" s="52"/>
      <c r="B123" s="72" t="s">
        <v>23</v>
      </c>
      <c r="C123" s="72" t="s">
        <v>63</v>
      </c>
      <c r="D123" s="72" t="s">
        <v>64</v>
      </c>
      <c r="E123" s="72" t="s">
        <v>20</v>
      </c>
      <c r="F123" s="445"/>
      <c r="G123" s="74" t="e">
        <f>+H123-2</f>
        <v>#REF!</v>
      </c>
      <c r="H123" s="75" t="e">
        <f>EVEN(F124)</f>
        <v>#REF!</v>
      </c>
      <c r="I123" s="430"/>
      <c r="J123" s="431"/>
      <c r="K123" s="54"/>
    </row>
    <row r="124" spans="1:11" hidden="1" x14ac:dyDescent="0.2">
      <c r="A124" s="52"/>
      <c r="B124" s="76" t="e">
        <f>AVERAGE(D120,I120)</f>
        <v>#DIV/0!</v>
      </c>
      <c r="C124" s="76" t="e">
        <f>25.4*B124/13.61</f>
        <v>#DIV/0!</v>
      </c>
      <c r="D124" s="76" t="e">
        <f>+'A.2.2. Promedio diarios (T y P)'!#REF!</f>
        <v>#REF!</v>
      </c>
      <c r="E124" s="77" t="e">
        <f>1-(C124/D124)</f>
        <v>#DIV/0!</v>
      </c>
      <c r="F124" s="76" t="e">
        <f>+'A.2.2. Promedio diarios (T y P)'!#REF!</f>
        <v>#REF!</v>
      </c>
      <c r="G124" s="81"/>
      <c r="H124" s="82"/>
      <c r="I124" s="432" t="e">
        <f>-(H124-G124)/(H123-G123)*(H123-F124)+H124</f>
        <v>#REF!</v>
      </c>
      <c r="J124" s="433"/>
      <c r="K124" s="54"/>
    </row>
    <row r="125" spans="1:11" hidden="1" x14ac:dyDescent="0.2">
      <c r="A125" s="52"/>
      <c r="B125" s="52"/>
      <c r="C125" s="54"/>
      <c r="D125" s="54"/>
      <c r="E125" s="56"/>
      <c r="F125" s="54"/>
      <c r="G125" s="54"/>
      <c r="H125" s="54"/>
      <c r="I125" s="54"/>
      <c r="J125" s="71"/>
      <c r="K125" s="54"/>
    </row>
    <row r="126" spans="1:11" ht="18" hidden="1" x14ac:dyDescent="0.2">
      <c r="A126" s="52"/>
      <c r="B126" s="61" t="s">
        <v>160</v>
      </c>
      <c r="C126" s="438" t="s">
        <v>25</v>
      </c>
      <c r="D126" s="438"/>
      <c r="E126" s="436" t="e">
        <f>+'A.2.2. Promedio diarios (T y P)'!#REF!</f>
        <v>#REF!</v>
      </c>
      <c r="F126" s="436"/>
      <c r="G126" s="438" t="s">
        <v>26</v>
      </c>
      <c r="H126" s="438"/>
      <c r="I126" s="436" t="e">
        <f>+'A.2.2. Promedio diarios (T y P)'!#REF!</f>
        <v>#REF!</v>
      </c>
      <c r="J126" s="437"/>
      <c r="K126" s="62"/>
    </row>
    <row r="127" spans="1:11" s="11" customFormat="1" ht="6" hidden="1" customHeight="1" x14ac:dyDescent="0.2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5"/>
    </row>
    <row r="128" spans="1:11" hidden="1" x14ac:dyDescent="0.2">
      <c r="A128" s="52"/>
      <c r="B128" s="439" t="s">
        <v>21</v>
      </c>
      <c r="C128" s="440"/>
      <c r="D128" s="66"/>
      <c r="E128" s="67" t="s">
        <v>62</v>
      </c>
      <c r="F128" s="68"/>
      <c r="G128" s="439" t="s">
        <v>22</v>
      </c>
      <c r="H128" s="440"/>
      <c r="I128" s="80"/>
      <c r="J128" s="67" t="s">
        <v>62</v>
      </c>
      <c r="K128" s="54"/>
    </row>
    <row r="129" spans="1:11" hidden="1" x14ac:dyDescent="0.2">
      <c r="A129" s="52"/>
      <c r="B129" s="54"/>
      <c r="C129" s="54"/>
      <c r="D129" s="54"/>
      <c r="E129" s="56"/>
      <c r="F129" s="54"/>
      <c r="G129" s="54"/>
      <c r="H129" s="54"/>
      <c r="I129" s="54"/>
      <c r="J129" s="71"/>
      <c r="K129" s="54"/>
    </row>
    <row r="130" spans="1:11" ht="24" hidden="1" customHeight="1" x14ac:dyDescent="0.2">
      <c r="A130" s="52"/>
      <c r="B130" s="441" t="s">
        <v>177</v>
      </c>
      <c r="C130" s="442"/>
      <c r="D130" s="442"/>
      <c r="E130" s="443"/>
      <c r="F130" s="444" t="s">
        <v>19</v>
      </c>
      <c r="G130" s="72" t="s">
        <v>1</v>
      </c>
      <c r="H130" s="73" t="s">
        <v>0</v>
      </c>
      <c r="I130" s="428" t="s">
        <v>34</v>
      </c>
      <c r="J130" s="429"/>
      <c r="K130" s="54"/>
    </row>
    <row r="131" spans="1:11" ht="26.25" hidden="1" customHeight="1" x14ac:dyDescent="0.2">
      <c r="A131" s="52"/>
      <c r="B131" s="72" t="s">
        <v>23</v>
      </c>
      <c r="C131" s="72" t="s">
        <v>63</v>
      </c>
      <c r="D131" s="72" t="s">
        <v>64</v>
      </c>
      <c r="E131" s="72" t="s">
        <v>20</v>
      </c>
      <c r="F131" s="445"/>
      <c r="G131" s="74" t="e">
        <f>+H131-2</f>
        <v>#REF!</v>
      </c>
      <c r="H131" s="75" t="e">
        <f>EVEN(F132)</f>
        <v>#REF!</v>
      </c>
      <c r="I131" s="430"/>
      <c r="J131" s="431"/>
      <c r="K131" s="54"/>
    </row>
    <row r="132" spans="1:11" hidden="1" x14ac:dyDescent="0.2">
      <c r="A132" s="52"/>
      <c r="B132" s="76" t="e">
        <f>AVERAGE(D128,I128)</f>
        <v>#DIV/0!</v>
      </c>
      <c r="C132" s="76" t="e">
        <f>25.4*B132/13.61</f>
        <v>#DIV/0!</v>
      </c>
      <c r="D132" s="76" t="e">
        <f>+'A.2.2. Promedio diarios (T y P)'!#REF!</f>
        <v>#REF!</v>
      </c>
      <c r="E132" s="77" t="e">
        <f>1-(C132/D132)</f>
        <v>#DIV/0!</v>
      </c>
      <c r="F132" s="76" t="e">
        <f>+'A.2.2. Promedio diarios (T y P)'!#REF!</f>
        <v>#REF!</v>
      </c>
      <c r="G132" s="81"/>
      <c r="H132" s="82"/>
      <c r="I132" s="432" t="e">
        <f>-(H132-G132)/(H131-G131)*(H131-F132)+H132</f>
        <v>#REF!</v>
      </c>
      <c r="J132" s="433"/>
      <c r="K132" s="54"/>
    </row>
    <row r="133" spans="1:11" hidden="1" x14ac:dyDescent="0.2">
      <c r="A133" s="52"/>
      <c r="B133" s="52"/>
      <c r="C133" s="54"/>
      <c r="D133" s="54"/>
      <c r="E133" s="56"/>
      <c r="F133" s="54"/>
      <c r="G133" s="54"/>
      <c r="H133" s="54"/>
      <c r="I133" s="54"/>
      <c r="J133" s="71"/>
      <c r="K133" s="54"/>
    </row>
    <row r="134" spans="1:11" ht="18" hidden="1" x14ac:dyDescent="0.2">
      <c r="A134" s="52"/>
      <c r="B134" s="61" t="s">
        <v>161</v>
      </c>
      <c r="C134" s="438" t="s">
        <v>25</v>
      </c>
      <c r="D134" s="438"/>
      <c r="E134" s="436" t="e">
        <f>+'A.2.2. Promedio diarios (T y P)'!#REF!</f>
        <v>#REF!</v>
      </c>
      <c r="F134" s="436"/>
      <c r="G134" s="438" t="s">
        <v>26</v>
      </c>
      <c r="H134" s="438"/>
      <c r="I134" s="436" t="e">
        <f>+'A.2.2. Promedio diarios (T y P)'!#REF!</f>
        <v>#REF!</v>
      </c>
      <c r="J134" s="437"/>
      <c r="K134" s="62"/>
    </row>
    <row r="135" spans="1:11" s="11" customFormat="1" ht="6" hidden="1" customHeight="1" x14ac:dyDescent="0.2">
      <c r="A135" s="63"/>
      <c r="B135" s="64"/>
      <c r="C135" s="64"/>
      <c r="D135" s="64"/>
      <c r="E135" s="64"/>
      <c r="F135" s="64"/>
      <c r="G135" s="64"/>
      <c r="H135" s="64"/>
      <c r="I135" s="64"/>
      <c r="J135" s="64"/>
      <c r="K135" s="65"/>
    </row>
    <row r="136" spans="1:11" hidden="1" x14ac:dyDescent="0.2">
      <c r="A136" s="52"/>
      <c r="B136" s="439" t="s">
        <v>21</v>
      </c>
      <c r="C136" s="440"/>
      <c r="D136" s="66"/>
      <c r="E136" s="67" t="s">
        <v>62</v>
      </c>
      <c r="F136" s="68"/>
      <c r="G136" s="439" t="s">
        <v>22</v>
      </c>
      <c r="H136" s="440"/>
      <c r="I136" s="80"/>
      <c r="J136" s="67" t="s">
        <v>62</v>
      </c>
      <c r="K136" s="54"/>
    </row>
    <row r="137" spans="1:11" hidden="1" x14ac:dyDescent="0.2">
      <c r="A137" s="52"/>
      <c r="B137" s="54"/>
      <c r="C137" s="54"/>
      <c r="D137" s="54"/>
      <c r="E137" s="56"/>
      <c r="F137" s="54"/>
      <c r="G137" s="54"/>
      <c r="H137" s="54"/>
      <c r="I137" s="54"/>
      <c r="J137" s="71"/>
      <c r="K137" s="54"/>
    </row>
    <row r="138" spans="1:11" ht="24" hidden="1" customHeight="1" x14ac:dyDescent="0.2">
      <c r="A138" s="52"/>
      <c r="B138" s="441" t="s">
        <v>177</v>
      </c>
      <c r="C138" s="442"/>
      <c r="D138" s="442"/>
      <c r="E138" s="443"/>
      <c r="F138" s="444" t="s">
        <v>19</v>
      </c>
      <c r="G138" s="72" t="s">
        <v>1</v>
      </c>
      <c r="H138" s="73" t="s">
        <v>0</v>
      </c>
      <c r="I138" s="428" t="s">
        <v>34</v>
      </c>
      <c r="J138" s="429"/>
      <c r="K138" s="54"/>
    </row>
    <row r="139" spans="1:11" ht="26.25" hidden="1" customHeight="1" x14ac:dyDescent="0.2">
      <c r="A139" s="52"/>
      <c r="B139" s="72" t="s">
        <v>23</v>
      </c>
      <c r="C139" s="72" t="s">
        <v>63</v>
      </c>
      <c r="D139" s="72" t="s">
        <v>64</v>
      </c>
      <c r="E139" s="72" t="s">
        <v>20</v>
      </c>
      <c r="F139" s="445"/>
      <c r="G139" s="74" t="e">
        <f>+H139-2</f>
        <v>#REF!</v>
      </c>
      <c r="H139" s="75" t="e">
        <f>EVEN(F140)</f>
        <v>#REF!</v>
      </c>
      <c r="I139" s="430"/>
      <c r="J139" s="431"/>
      <c r="K139" s="54"/>
    </row>
    <row r="140" spans="1:11" hidden="1" x14ac:dyDescent="0.2">
      <c r="A140" s="52"/>
      <c r="B140" s="76" t="e">
        <f>AVERAGE(D136,I136)</f>
        <v>#DIV/0!</v>
      </c>
      <c r="C140" s="76" t="e">
        <f>25.4*B140/13.61</f>
        <v>#DIV/0!</v>
      </c>
      <c r="D140" s="76" t="e">
        <f>+'A.2.2. Promedio diarios (T y P)'!#REF!</f>
        <v>#REF!</v>
      </c>
      <c r="E140" s="77" t="e">
        <f>1-(C140/D140)</f>
        <v>#DIV/0!</v>
      </c>
      <c r="F140" s="76" t="e">
        <f>+'A.2.2. Promedio diarios (T y P)'!#REF!</f>
        <v>#REF!</v>
      </c>
      <c r="G140" s="81"/>
      <c r="H140" s="82"/>
      <c r="I140" s="432" t="e">
        <f>-(H140-G140)/(H139-G139)*(H139-F140)+H140</f>
        <v>#REF!</v>
      </c>
      <c r="J140" s="433"/>
      <c r="K140" s="54"/>
    </row>
    <row r="141" spans="1:11" hidden="1" x14ac:dyDescent="0.2">
      <c r="A141" s="52"/>
      <c r="B141" s="52"/>
      <c r="C141" s="54"/>
      <c r="D141" s="54"/>
      <c r="E141" s="56"/>
      <c r="F141" s="54"/>
      <c r="G141" s="54"/>
      <c r="H141" s="54"/>
      <c r="I141" s="54"/>
      <c r="J141" s="54"/>
      <c r="K141" s="54"/>
    </row>
    <row r="142" spans="1:11" x14ac:dyDescent="0.2">
      <c r="A142" s="52"/>
      <c r="B142" s="409" t="s">
        <v>13</v>
      </c>
      <c r="C142" s="409"/>
      <c r="D142" s="409"/>
      <c r="E142" s="409"/>
      <c r="F142" s="409"/>
      <c r="G142" s="409"/>
      <c r="H142" s="409"/>
      <c r="I142" s="409"/>
      <c r="J142" s="409"/>
      <c r="K142" s="54"/>
    </row>
    <row r="143" spans="1:11" ht="35.25" customHeight="1" x14ac:dyDescent="0.2">
      <c r="A143" s="52"/>
      <c r="B143" s="410" t="s">
        <v>173</v>
      </c>
      <c r="C143" s="410"/>
      <c r="D143" s="410"/>
      <c r="E143" s="410"/>
      <c r="F143" s="410"/>
      <c r="G143" s="410"/>
      <c r="H143" s="410"/>
      <c r="I143" s="410"/>
      <c r="J143" s="410"/>
      <c r="K143" s="54"/>
    </row>
  </sheetData>
  <mergeCells count="170">
    <mergeCell ref="B11:J11"/>
    <mergeCell ref="B7:C7"/>
    <mergeCell ref="D7:J7"/>
    <mergeCell ref="B24:C24"/>
    <mergeCell ref="G24:H24"/>
    <mergeCell ref="C22:D22"/>
    <mergeCell ref="E22:F22"/>
    <mergeCell ref="G22:H22"/>
    <mergeCell ref="I22:J22"/>
    <mergeCell ref="D17:E17"/>
    <mergeCell ref="F17:J17"/>
    <mergeCell ref="B19:J19"/>
    <mergeCell ref="B21:J21"/>
    <mergeCell ref="B15:C17"/>
    <mergeCell ref="D15:E15"/>
    <mergeCell ref="F15:J15"/>
    <mergeCell ref="D16:E16"/>
    <mergeCell ref="F16:J16"/>
    <mergeCell ref="I13:J13"/>
    <mergeCell ref="B13:C13"/>
    <mergeCell ref="B32:C32"/>
    <mergeCell ref="G32:H32"/>
    <mergeCell ref="B34:E34"/>
    <mergeCell ref="F34:F35"/>
    <mergeCell ref="C30:D30"/>
    <mergeCell ref="E30:F30"/>
    <mergeCell ref="G30:H30"/>
    <mergeCell ref="I30:J30"/>
    <mergeCell ref="B26:E26"/>
    <mergeCell ref="F26:F27"/>
    <mergeCell ref="C46:D46"/>
    <mergeCell ref="E46:F46"/>
    <mergeCell ref="G46:H46"/>
    <mergeCell ref="I46:J46"/>
    <mergeCell ref="B40:C40"/>
    <mergeCell ref="G40:H40"/>
    <mergeCell ref="B42:E42"/>
    <mergeCell ref="F42:F43"/>
    <mergeCell ref="C38:D38"/>
    <mergeCell ref="E38:F38"/>
    <mergeCell ref="G38:H38"/>
    <mergeCell ref="I38:J38"/>
    <mergeCell ref="B56:C56"/>
    <mergeCell ref="G56:H56"/>
    <mergeCell ref="B58:E58"/>
    <mergeCell ref="F58:F59"/>
    <mergeCell ref="C54:D54"/>
    <mergeCell ref="E54:F54"/>
    <mergeCell ref="G54:H54"/>
    <mergeCell ref="I54:J54"/>
    <mergeCell ref="B48:C48"/>
    <mergeCell ref="G48:H48"/>
    <mergeCell ref="B50:E50"/>
    <mergeCell ref="F50:F51"/>
    <mergeCell ref="C70:D70"/>
    <mergeCell ref="E70:F70"/>
    <mergeCell ref="G70:H70"/>
    <mergeCell ref="I70:J70"/>
    <mergeCell ref="B64:C64"/>
    <mergeCell ref="G64:H64"/>
    <mergeCell ref="B66:E66"/>
    <mergeCell ref="F66:F67"/>
    <mergeCell ref="C62:D62"/>
    <mergeCell ref="E62:F62"/>
    <mergeCell ref="G62:H62"/>
    <mergeCell ref="I62:J62"/>
    <mergeCell ref="I68:J68"/>
    <mergeCell ref="I66:J67"/>
    <mergeCell ref="C78:D78"/>
    <mergeCell ref="E78:F78"/>
    <mergeCell ref="G78:H78"/>
    <mergeCell ref="I78:J78"/>
    <mergeCell ref="B72:C72"/>
    <mergeCell ref="G72:H72"/>
    <mergeCell ref="B74:E74"/>
    <mergeCell ref="F74:F75"/>
    <mergeCell ref="I74:J75"/>
    <mergeCell ref="I76:J76"/>
    <mergeCell ref="C86:D86"/>
    <mergeCell ref="E86:F86"/>
    <mergeCell ref="G86:H86"/>
    <mergeCell ref="I86:J86"/>
    <mergeCell ref="I90:J91"/>
    <mergeCell ref="B80:C80"/>
    <mergeCell ref="G80:H80"/>
    <mergeCell ref="B82:E82"/>
    <mergeCell ref="F82:F83"/>
    <mergeCell ref="I82:J83"/>
    <mergeCell ref="B112:C112"/>
    <mergeCell ref="G112:H112"/>
    <mergeCell ref="B114:E114"/>
    <mergeCell ref="F114:F115"/>
    <mergeCell ref="I114:J115"/>
    <mergeCell ref="I116:J116"/>
    <mergeCell ref="I122:J123"/>
    <mergeCell ref="B88:C88"/>
    <mergeCell ref="G88:H88"/>
    <mergeCell ref="B90:E90"/>
    <mergeCell ref="F90:F91"/>
    <mergeCell ref="C94:D94"/>
    <mergeCell ref="E94:F94"/>
    <mergeCell ref="G94:H94"/>
    <mergeCell ref="E102:F102"/>
    <mergeCell ref="G102:H102"/>
    <mergeCell ref="I102:J102"/>
    <mergeCell ref="B96:C96"/>
    <mergeCell ref="G96:H96"/>
    <mergeCell ref="B98:E98"/>
    <mergeCell ref="F98:F99"/>
    <mergeCell ref="I98:J99"/>
    <mergeCell ref="I106:J107"/>
    <mergeCell ref="E126:F126"/>
    <mergeCell ref="G126:H126"/>
    <mergeCell ref="I126:J126"/>
    <mergeCell ref="B120:C120"/>
    <mergeCell ref="G120:H120"/>
    <mergeCell ref="B122:E122"/>
    <mergeCell ref="F122:F123"/>
    <mergeCell ref="C118:D118"/>
    <mergeCell ref="E118:F118"/>
    <mergeCell ref="G118:H118"/>
    <mergeCell ref="I118:J118"/>
    <mergeCell ref="B142:J142"/>
    <mergeCell ref="B143:J143"/>
    <mergeCell ref="F9:G9"/>
    <mergeCell ref="B9:C9"/>
    <mergeCell ref="I26:J27"/>
    <mergeCell ref="I28:J28"/>
    <mergeCell ref="I34:J35"/>
    <mergeCell ref="I36:J36"/>
    <mergeCell ref="B136:C136"/>
    <mergeCell ref="G136:H136"/>
    <mergeCell ref="B138:E138"/>
    <mergeCell ref="F138:F139"/>
    <mergeCell ref="C134:D134"/>
    <mergeCell ref="E134:F134"/>
    <mergeCell ref="G134:H134"/>
    <mergeCell ref="I134:J134"/>
    <mergeCell ref="B128:C128"/>
    <mergeCell ref="G128:H128"/>
    <mergeCell ref="B130:E130"/>
    <mergeCell ref="F130:F131"/>
    <mergeCell ref="C126:D126"/>
    <mergeCell ref="B106:E106"/>
    <mergeCell ref="F106:F107"/>
    <mergeCell ref="C102:D102"/>
    <mergeCell ref="B2:C5"/>
    <mergeCell ref="D2:J5"/>
    <mergeCell ref="I130:J131"/>
    <mergeCell ref="I138:J139"/>
    <mergeCell ref="I140:J140"/>
    <mergeCell ref="I132:J132"/>
    <mergeCell ref="I124:J124"/>
    <mergeCell ref="I84:J84"/>
    <mergeCell ref="I42:J43"/>
    <mergeCell ref="I44:J44"/>
    <mergeCell ref="I50:J51"/>
    <mergeCell ref="I52:J52"/>
    <mergeCell ref="I58:J59"/>
    <mergeCell ref="I60:J60"/>
    <mergeCell ref="I94:J94"/>
    <mergeCell ref="C110:D110"/>
    <mergeCell ref="E110:F110"/>
    <mergeCell ref="G110:H110"/>
    <mergeCell ref="I110:J110"/>
    <mergeCell ref="B104:C104"/>
    <mergeCell ref="G104:H104"/>
    <mergeCell ref="I108:J108"/>
    <mergeCell ref="I100:J100"/>
    <mergeCell ref="I92:J9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baseColWidth="10" defaultColWidth="11.42578125" defaultRowHeight="12.75" x14ac:dyDescent="0.2"/>
  <cols>
    <col min="1" max="1" width="2.28515625" style="1" customWidth="1"/>
    <col min="2" max="2" width="4.28515625" style="1" customWidth="1"/>
    <col min="3" max="3" width="11.7109375" style="1" customWidth="1"/>
    <col min="4" max="4" width="9.7109375" style="1" customWidth="1"/>
    <col min="5" max="6" width="18" style="1" customWidth="1"/>
    <col min="7" max="8" width="12.42578125" style="1" customWidth="1"/>
    <col min="9" max="9" width="9.140625" style="1" customWidth="1"/>
    <col min="10" max="10" width="9" style="1" customWidth="1"/>
    <col min="11" max="11" width="13.28515625" style="1" customWidth="1"/>
    <col min="12" max="12" width="15.7109375" style="1" bestFit="1" customWidth="1"/>
    <col min="13" max="13" width="13.85546875" style="1" customWidth="1"/>
    <col min="14" max="14" width="2.28515625" style="1" customWidth="1"/>
    <col min="15" max="16384" width="11.42578125" style="1"/>
  </cols>
  <sheetData>
    <row r="1" spans="1:14" s="7" customFormat="1" x14ac:dyDescent="0.2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4" s="7" customFormat="1" ht="12.75" customHeight="1" x14ac:dyDescent="0.2">
      <c r="A2" s="83"/>
      <c r="B2" s="478"/>
      <c r="C2" s="479"/>
      <c r="D2" s="480"/>
      <c r="E2" s="487" t="s">
        <v>220</v>
      </c>
      <c r="F2" s="488"/>
      <c r="G2" s="488"/>
      <c r="H2" s="488"/>
      <c r="I2" s="488"/>
      <c r="J2" s="488"/>
      <c r="K2" s="488"/>
      <c r="L2" s="488"/>
      <c r="M2" s="489"/>
      <c r="N2" s="96"/>
    </row>
    <row r="3" spans="1:14" s="7" customFormat="1" ht="12.75" customHeight="1" x14ac:dyDescent="0.2">
      <c r="A3" s="83"/>
      <c r="B3" s="481"/>
      <c r="C3" s="482"/>
      <c r="D3" s="483"/>
      <c r="E3" s="490"/>
      <c r="F3" s="491"/>
      <c r="G3" s="491"/>
      <c r="H3" s="491"/>
      <c r="I3" s="491"/>
      <c r="J3" s="491"/>
      <c r="K3" s="491"/>
      <c r="L3" s="491"/>
      <c r="M3" s="492"/>
      <c r="N3" s="96"/>
    </row>
    <row r="4" spans="1:14" s="7" customFormat="1" ht="12.75" customHeight="1" x14ac:dyDescent="0.2">
      <c r="A4" s="83"/>
      <c r="B4" s="481"/>
      <c r="C4" s="482"/>
      <c r="D4" s="483"/>
      <c r="E4" s="490"/>
      <c r="F4" s="491"/>
      <c r="G4" s="491"/>
      <c r="H4" s="491"/>
      <c r="I4" s="491"/>
      <c r="J4" s="491"/>
      <c r="K4" s="491"/>
      <c r="L4" s="491"/>
      <c r="M4" s="492"/>
      <c r="N4" s="96"/>
    </row>
    <row r="5" spans="1:14" s="7" customFormat="1" ht="13.5" customHeight="1" x14ac:dyDescent="0.2">
      <c r="A5" s="83"/>
      <c r="B5" s="484"/>
      <c r="C5" s="485"/>
      <c r="D5" s="486"/>
      <c r="E5" s="493"/>
      <c r="F5" s="494"/>
      <c r="G5" s="494"/>
      <c r="H5" s="494"/>
      <c r="I5" s="494"/>
      <c r="J5" s="494"/>
      <c r="K5" s="494"/>
      <c r="L5" s="494"/>
      <c r="M5" s="495"/>
      <c r="N5" s="96"/>
    </row>
    <row r="6" spans="1:14" s="7" customFormat="1" x14ac:dyDescent="0.2">
      <c r="A6" s="83"/>
      <c r="B6" s="83"/>
      <c r="C6" s="83"/>
      <c r="D6" s="83"/>
      <c r="E6" s="168"/>
      <c r="F6" s="84"/>
      <c r="G6" s="83"/>
      <c r="H6" s="83"/>
      <c r="I6" s="83"/>
      <c r="J6" s="168"/>
      <c r="K6" s="83"/>
      <c r="L6" s="83"/>
      <c r="M6" s="83"/>
      <c r="N6" s="96"/>
    </row>
    <row r="7" spans="1:14" s="4" customFormat="1" ht="30.6" customHeight="1" x14ac:dyDescent="0.2">
      <c r="A7" s="116"/>
      <c r="B7" s="418" t="s">
        <v>188</v>
      </c>
      <c r="C7" s="418"/>
      <c r="D7" s="418"/>
      <c r="E7" s="408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408"/>
      <c r="G7" s="408"/>
      <c r="H7" s="408"/>
      <c r="I7" s="408"/>
      <c r="J7" s="408"/>
      <c r="K7" s="408"/>
      <c r="L7" s="408"/>
      <c r="M7" s="408"/>
      <c r="N7" s="68"/>
    </row>
    <row r="8" spans="1:14" s="155" customFormat="1" ht="9.6" customHeight="1" x14ac:dyDescent="0.2">
      <c r="A8" s="68"/>
      <c r="B8" s="156"/>
      <c r="C8" s="156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68"/>
    </row>
    <row r="9" spans="1:14" s="4" customFormat="1" ht="15.6" customHeight="1" x14ac:dyDescent="0.2">
      <c r="A9" s="116"/>
      <c r="B9" s="418" t="s">
        <v>236</v>
      </c>
      <c r="C9" s="418"/>
      <c r="D9" s="418"/>
      <c r="E9" s="407" t="str">
        <f>'A.2.1. Promedio meteorologia'!E8</f>
        <v>CA-VMP-6</v>
      </c>
      <c r="F9" s="407"/>
      <c r="G9" s="154"/>
      <c r="H9" s="418" t="s">
        <v>189</v>
      </c>
      <c r="I9" s="418"/>
      <c r="J9" s="496" t="str">
        <f>'A.2.1. Promedio meteorologia'!G8</f>
        <v>0001-7-2020-411</v>
      </c>
      <c r="K9" s="496"/>
      <c r="L9" s="496"/>
      <c r="M9" s="496"/>
      <c r="N9" s="68"/>
    </row>
    <row r="10" spans="1:14" ht="13.15" customHeight="1" thickBot="1" x14ac:dyDescent="0.25">
      <c r="A10" s="85"/>
      <c r="B10" s="85"/>
      <c r="C10" s="85"/>
      <c r="D10" s="85"/>
      <c r="E10" s="85"/>
      <c r="F10" s="85"/>
      <c r="G10" s="86"/>
      <c r="H10" s="86"/>
      <c r="I10" s="85"/>
      <c r="J10" s="85"/>
      <c r="K10" s="85"/>
      <c r="L10" s="85"/>
      <c r="M10" s="85"/>
      <c r="N10" s="87"/>
    </row>
    <row r="11" spans="1:14" ht="55.5" customHeight="1" thickBot="1" x14ac:dyDescent="0.25">
      <c r="A11" s="87"/>
      <c r="B11" s="194" t="s">
        <v>24</v>
      </c>
      <c r="C11" s="195" t="s">
        <v>2</v>
      </c>
      <c r="D11" s="195" t="s">
        <v>31</v>
      </c>
      <c r="E11" s="195" t="s">
        <v>27</v>
      </c>
      <c r="F11" s="195" t="s">
        <v>28</v>
      </c>
      <c r="G11" s="500" t="s">
        <v>178</v>
      </c>
      <c r="H11" s="501"/>
      <c r="I11" s="500" t="s">
        <v>238</v>
      </c>
      <c r="J11" s="501"/>
      <c r="K11" s="195" t="s">
        <v>186</v>
      </c>
      <c r="L11" s="195" t="s">
        <v>183</v>
      </c>
      <c r="M11" s="196" t="s">
        <v>30</v>
      </c>
      <c r="N11" s="87"/>
    </row>
    <row r="12" spans="1:14" x14ac:dyDescent="0.2">
      <c r="A12" s="87"/>
      <c r="B12" s="88">
        <v>1</v>
      </c>
      <c r="C12" s="497" t="s">
        <v>162</v>
      </c>
      <c r="D12" s="89">
        <v>431014</v>
      </c>
      <c r="E12" s="90">
        <f>+'A.2.2. Promedio diarios (T y P)'!D13</f>
        <v>0</v>
      </c>
      <c r="F12" s="90">
        <f>+'A.2.2. Promedio diarios (T y P)'!G13</f>
        <v>0</v>
      </c>
      <c r="G12" s="502">
        <f>+'A.2.2. Promedio diarios (T y P)'!M13</f>
        <v>0</v>
      </c>
      <c r="H12" s="503"/>
      <c r="I12" s="473" t="e">
        <f>+'A.2.3. Flujo promedio'!I28</f>
        <v>#DIV/0!</v>
      </c>
      <c r="J12" s="474"/>
      <c r="K12" s="91" t="e">
        <f t="shared" ref="K12:K26" si="0">+I12*G12</f>
        <v>#DIV/0!</v>
      </c>
      <c r="L12" s="275">
        <v>97400</v>
      </c>
      <c r="M12" s="224" t="e">
        <f>IF(L12="","",L12/K12)</f>
        <v>#DIV/0!</v>
      </c>
      <c r="N12" s="87"/>
    </row>
    <row r="13" spans="1:14" x14ac:dyDescent="0.2">
      <c r="A13" s="87"/>
      <c r="B13" s="92">
        <v>2</v>
      </c>
      <c r="C13" s="498"/>
      <c r="D13" s="78">
        <v>431015</v>
      </c>
      <c r="E13" s="93">
        <f>+'A.2.2. Promedio diarios (T y P)'!D20</f>
        <v>0</v>
      </c>
      <c r="F13" s="93">
        <f>+'A.2.2. Promedio diarios (T y P)'!G20</f>
        <v>0</v>
      </c>
      <c r="G13" s="465">
        <f>+'A.2.2. Promedio diarios (T y P)'!M20</f>
        <v>0</v>
      </c>
      <c r="H13" s="466"/>
      <c r="I13" s="469" t="e">
        <f>'A.2.3. Flujo promedio'!I36:J36</f>
        <v>#DIV/0!</v>
      </c>
      <c r="J13" s="470"/>
      <c r="K13" s="94" t="e">
        <f t="shared" si="0"/>
        <v>#DIV/0!</v>
      </c>
      <c r="L13" s="274">
        <v>76000</v>
      </c>
      <c r="M13" s="225" t="e">
        <f t="shared" ref="M13:M26" si="1">IF(L13="","",L13/K13)</f>
        <v>#DIV/0!</v>
      </c>
      <c r="N13" s="87"/>
    </row>
    <row r="14" spans="1:14" x14ac:dyDescent="0.2">
      <c r="A14" s="87"/>
      <c r="B14" s="92">
        <v>3</v>
      </c>
      <c r="C14" s="498"/>
      <c r="D14" s="78">
        <v>431016</v>
      </c>
      <c r="E14" s="93">
        <f>+'A.2.2. Promedio diarios (T y P)'!D27</f>
        <v>0</v>
      </c>
      <c r="F14" s="93">
        <f>+'A.2.2. Promedio diarios (T y P)'!G27</f>
        <v>0</v>
      </c>
      <c r="G14" s="465">
        <f>+'A.2.2. Promedio diarios (T y P)'!M27</f>
        <v>0</v>
      </c>
      <c r="H14" s="466"/>
      <c r="I14" s="469" t="e">
        <f>'A.2.3. Flujo promedio'!I44:J44</f>
        <v>#DIV/0!</v>
      </c>
      <c r="J14" s="470"/>
      <c r="K14" s="94" t="e">
        <f t="shared" si="0"/>
        <v>#DIV/0!</v>
      </c>
      <c r="L14" s="274">
        <v>92300</v>
      </c>
      <c r="M14" s="225" t="e">
        <f t="shared" si="1"/>
        <v>#DIV/0!</v>
      </c>
      <c r="N14" s="87"/>
    </row>
    <row r="15" spans="1:14" x14ac:dyDescent="0.2">
      <c r="A15" s="87"/>
      <c r="B15" s="92">
        <v>4</v>
      </c>
      <c r="C15" s="498"/>
      <c r="D15" s="78">
        <v>431017</v>
      </c>
      <c r="E15" s="93">
        <f>+'A.2.2. Promedio diarios (T y P)'!D34</f>
        <v>0</v>
      </c>
      <c r="F15" s="93">
        <f>+'A.2.2. Promedio diarios (T y P)'!G34</f>
        <v>0</v>
      </c>
      <c r="G15" s="465">
        <f>+'A.2.2. Promedio diarios (T y P)'!M34</f>
        <v>0</v>
      </c>
      <c r="H15" s="466"/>
      <c r="I15" s="469" t="e">
        <f>'A.2.3. Flujo promedio'!I52:J52</f>
        <v>#DIV/0!</v>
      </c>
      <c r="J15" s="470"/>
      <c r="K15" s="94" t="e">
        <f t="shared" si="0"/>
        <v>#DIV/0!</v>
      </c>
      <c r="L15" s="274">
        <v>118200</v>
      </c>
      <c r="M15" s="225" t="e">
        <f t="shared" si="1"/>
        <v>#DIV/0!</v>
      </c>
      <c r="N15" s="87"/>
    </row>
    <row r="16" spans="1:14" ht="13.5" thickBot="1" x14ac:dyDescent="0.25">
      <c r="A16" s="87"/>
      <c r="B16" s="162">
        <v>5</v>
      </c>
      <c r="C16" s="498"/>
      <c r="D16" s="78">
        <v>431018</v>
      </c>
      <c r="E16" s="164">
        <f>+'A.2.2. Promedio diarios (T y P)'!D41</f>
        <v>0</v>
      </c>
      <c r="F16" s="164">
        <f>+'A.2.2. Promedio diarios (T y P)'!G41</f>
        <v>0</v>
      </c>
      <c r="G16" s="504">
        <f>+'A.2.2. Promedio diarios (T y P)'!M41</f>
        <v>0</v>
      </c>
      <c r="H16" s="505"/>
      <c r="I16" s="469" t="e">
        <f>'A.2.3. Flujo promedio'!I60:J60</f>
        <v>#DIV/0!</v>
      </c>
      <c r="J16" s="470"/>
      <c r="K16" s="165" t="e">
        <f t="shared" si="0"/>
        <v>#DIV/0!</v>
      </c>
      <c r="L16" s="276">
        <v>122400</v>
      </c>
      <c r="M16" s="225" t="e">
        <f t="shared" si="1"/>
        <v>#DIV/0!</v>
      </c>
      <c r="N16" s="87"/>
    </row>
    <row r="17" spans="1:14" hidden="1" x14ac:dyDescent="0.2">
      <c r="A17" s="87"/>
      <c r="B17" s="202">
        <v>6</v>
      </c>
      <c r="C17" s="498"/>
      <c r="D17" s="78"/>
      <c r="E17" s="200" t="e">
        <f>+'A.2.2. Promedio diarios (T y P)'!#REF!</f>
        <v>#REF!</v>
      </c>
      <c r="F17" s="200" t="e">
        <f>+'A.2.2. Promedio diarios (T y P)'!#REF!</f>
        <v>#REF!</v>
      </c>
      <c r="G17" s="467" t="e">
        <f>+'A.2.2. Promedio diarios (T y P)'!#REF!</f>
        <v>#REF!</v>
      </c>
      <c r="H17" s="468"/>
      <c r="I17" s="469" t="e">
        <f>+#REF!</f>
        <v>#REF!</v>
      </c>
      <c r="J17" s="470"/>
      <c r="K17" s="199" t="e">
        <f t="shared" si="0"/>
        <v>#REF!</v>
      </c>
      <c r="L17" s="198"/>
      <c r="M17" s="101" t="str">
        <f t="shared" si="1"/>
        <v/>
      </c>
      <c r="N17" s="87"/>
    </row>
    <row r="18" spans="1:14" hidden="1" x14ac:dyDescent="0.2">
      <c r="A18" s="87"/>
      <c r="B18" s="92">
        <v>7</v>
      </c>
      <c r="C18" s="498"/>
      <c r="D18" s="78"/>
      <c r="E18" s="93" t="e">
        <f>+'A.2.2. Promedio diarios (T y P)'!#REF!</f>
        <v>#REF!</v>
      </c>
      <c r="F18" s="93" t="e">
        <f>+'A.2.2. Promedio diarios (T y P)'!#REF!</f>
        <v>#REF!</v>
      </c>
      <c r="G18" s="465" t="e">
        <f>+'A.2.2. Promedio diarios (T y P)'!#REF!</f>
        <v>#REF!</v>
      </c>
      <c r="H18" s="466"/>
      <c r="I18" s="469" t="e">
        <f>+#REF!</f>
        <v>#REF!</v>
      </c>
      <c r="J18" s="470"/>
      <c r="K18" s="94" t="e">
        <f t="shared" si="0"/>
        <v>#REF!</v>
      </c>
      <c r="L18" s="95"/>
      <c r="M18" s="101" t="str">
        <f t="shared" si="1"/>
        <v/>
      </c>
      <c r="N18" s="87"/>
    </row>
    <row r="19" spans="1:14" hidden="1" x14ac:dyDescent="0.2">
      <c r="A19" s="87"/>
      <c r="B19" s="92">
        <v>8</v>
      </c>
      <c r="C19" s="498"/>
      <c r="D19" s="78"/>
      <c r="E19" s="93" t="e">
        <f>+'A.2.2. Promedio diarios (T y P)'!#REF!</f>
        <v>#REF!</v>
      </c>
      <c r="F19" s="93" t="e">
        <f>+'A.2.2. Promedio diarios (T y P)'!#REF!</f>
        <v>#REF!</v>
      </c>
      <c r="G19" s="465" t="e">
        <f>+'A.2.2. Promedio diarios (T y P)'!#REF!</f>
        <v>#REF!</v>
      </c>
      <c r="H19" s="466"/>
      <c r="I19" s="469" t="e">
        <f>+#REF!</f>
        <v>#REF!</v>
      </c>
      <c r="J19" s="470"/>
      <c r="K19" s="94" t="e">
        <f t="shared" si="0"/>
        <v>#REF!</v>
      </c>
      <c r="L19" s="95"/>
      <c r="M19" s="101" t="str">
        <f t="shared" si="1"/>
        <v/>
      </c>
      <c r="N19" s="87"/>
    </row>
    <row r="20" spans="1:14" ht="13.15" hidden="1" customHeight="1" x14ac:dyDescent="0.2">
      <c r="A20" s="87"/>
      <c r="B20" s="92">
        <v>9</v>
      </c>
      <c r="C20" s="498"/>
      <c r="D20" s="78"/>
      <c r="E20" s="93" t="e">
        <f>+'A.2.2. Promedio diarios (T y P)'!#REF!</f>
        <v>#REF!</v>
      </c>
      <c r="F20" s="93" t="e">
        <f>+'A.2.2. Promedio diarios (T y P)'!#REF!</f>
        <v>#REF!</v>
      </c>
      <c r="G20" s="463" t="e">
        <f>+'A.2.2. Promedio diarios (T y P)'!#REF!</f>
        <v>#REF!</v>
      </c>
      <c r="H20" s="464"/>
      <c r="I20" s="469" t="e">
        <f>+#REF!</f>
        <v>#REF!</v>
      </c>
      <c r="J20" s="470"/>
      <c r="K20" s="94" t="e">
        <f t="shared" si="0"/>
        <v>#REF!</v>
      </c>
      <c r="L20" s="95"/>
      <c r="M20" s="101" t="str">
        <f t="shared" si="1"/>
        <v/>
      </c>
      <c r="N20" s="87"/>
    </row>
    <row r="21" spans="1:14" hidden="1" x14ac:dyDescent="0.2">
      <c r="A21" s="87"/>
      <c r="B21" s="92">
        <v>10</v>
      </c>
      <c r="C21" s="498"/>
      <c r="D21" s="78"/>
      <c r="E21" s="93" t="e">
        <f>+'A.2.2. Promedio diarios (T y P)'!#REF!</f>
        <v>#REF!</v>
      </c>
      <c r="F21" s="93">
        <f>+'A.2.2. Promedio diarios (T y P)'!G9</f>
        <v>0</v>
      </c>
      <c r="G21" s="463" t="e">
        <f>+'A.2.2. Promedio diarios (T y P)'!#REF!</f>
        <v>#REF!</v>
      </c>
      <c r="H21" s="464"/>
      <c r="I21" s="469" t="e">
        <f>+#REF!</f>
        <v>#REF!</v>
      </c>
      <c r="J21" s="470"/>
      <c r="K21" s="94" t="e">
        <f t="shared" si="0"/>
        <v>#REF!</v>
      </c>
      <c r="L21" s="95"/>
      <c r="M21" s="101" t="str">
        <f t="shared" si="1"/>
        <v/>
      </c>
      <c r="N21" s="87"/>
    </row>
    <row r="22" spans="1:14" hidden="1" x14ac:dyDescent="0.2">
      <c r="A22" s="87"/>
      <c r="B22" s="92">
        <v>11</v>
      </c>
      <c r="C22" s="498"/>
      <c r="D22" s="78"/>
      <c r="E22" s="93" t="e">
        <f>+'A.2.2. Promedio diarios (T y P)'!#REF!</f>
        <v>#REF!</v>
      </c>
      <c r="F22" s="93" t="e">
        <f>+'A.2.2. Promedio diarios (T y P)'!#REF!</f>
        <v>#REF!</v>
      </c>
      <c r="G22" s="463" t="e">
        <f>+'A.2.2. Promedio diarios (T y P)'!#REF!</f>
        <v>#REF!</v>
      </c>
      <c r="H22" s="464"/>
      <c r="I22" s="469" t="e">
        <f>+#REF!</f>
        <v>#REF!</v>
      </c>
      <c r="J22" s="470"/>
      <c r="K22" s="94" t="e">
        <f t="shared" si="0"/>
        <v>#REF!</v>
      </c>
      <c r="L22" s="95"/>
      <c r="M22" s="101" t="str">
        <f t="shared" si="1"/>
        <v/>
      </c>
      <c r="N22" s="87"/>
    </row>
    <row r="23" spans="1:14" hidden="1" x14ac:dyDescent="0.2">
      <c r="A23" s="87"/>
      <c r="B23" s="92">
        <v>12</v>
      </c>
      <c r="C23" s="498"/>
      <c r="D23" s="78"/>
      <c r="E23" s="93" t="e">
        <f>+'A.2.2. Promedio diarios (T y P)'!#REF!</f>
        <v>#REF!</v>
      </c>
      <c r="F23" s="93" t="e">
        <f>+'A.2.2. Promedio diarios (T y P)'!#REF!</f>
        <v>#REF!</v>
      </c>
      <c r="G23" s="463" t="e">
        <f>+'A.2.2. Promedio diarios (T y P)'!#REF!</f>
        <v>#REF!</v>
      </c>
      <c r="H23" s="464"/>
      <c r="I23" s="469" t="e">
        <f>+#REF!</f>
        <v>#REF!</v>
      </c>
      <c r="J23" s="470"/>
      <c r="K23" s="94" t="e">
        <f t="shared" si="0"/>
        <v>#REF!</v>
      </c>
      <c r="L23" s="95"/>
      <c r="M23" s="101" t="str">
        <f t="shared" si="1"/>
        <v/>
      </c>
      <c r="N23" s="87"/>
    </row>
    <row r="24" spans="1:14" hidden="1" x14ac:dyDescent="0.2">
      <c r="A24" s="87"/>
      <c r="B24" s="92">
        <v>13</v>
      </c>
      <c r="C24" s="498"/>
      <c r="D24" s="78"/>
      <c r="E24" s="93" t="e">
        <f>+'A.2.2. Promedio diarios (T y P)'!#REF!</f>
        <v>#REF!</v>
      </c>
      <c r="F24" s="93" t="e">
        <f>+'A.2.2. Promedio diarios (T y P)'!#REF!</f>
        <v>#REF!</v>
      </c>
      <c r="G24" s="463" t="e">
        <f>+'A.2.2. Promedio diarios (T y P)'!#REF!</f>
        <v>#REF!</v>
      </c>
      <c r="H24" s="464"/>
      <c r="I24" s="469" t="e">
        <f>+#REF!</f>
        <v>#REF!</v>
      </c>
      <c r="J24" s="470"/>
      <c r="K24" s="94" t="e">
        <f t="shared" si="0"/>
        <v>#REF!</v>
      </c>
      <c r="L24" s="95"/>
      <c r="M24" s="101" t="str">
        <f t="shared" si="1"/>
        <v/>
      </c>
      <c r="N24" s="87"/>
    </row>
    <row r="25" spans="1:14" hidden="1" x14ac:dyDescent="0.2">
      <c r="A25" s="87"/>
      <c r="B25" s="92">
        <v>14</v>
      </c>
      <c r="C25" s="498"/>
      <c r="D25" s="78"/>
      <c r="E25" s="93" t="e">
        <f>+'A.2.2. Promedio diarios (T y P)'!#REF!</f>
        <v>#REF!</v>
      </c>
      <c r="F25" s="93" t="e">
        <f>+'A.2.2. Promedio diarios (T y P)'!#REF!</f>
        <v>#REF!</v>
      </c>
      <c r="G25" s="463" t="e">
        <f>+'A.2.2. Promedio diarios (T y P)'!#REF!</f>
        <v>#REF!</v>
      </c>
      <c r="H25" s="464"/>
      <c r="I25" s="469" t="e">
        <f>+#REF!</f>
        <v>#REF!</v>
      </c>
      <c r="J25" s="470"/>
      <c r="K25" s="94" t="e">
        <f t="shared" si="0"/>
        <v>#REF!</v>
      </c>
      <c r="L25" s="95"/>
      <c r="M25" s="101" t="str">
        <f t="shared" si="1"/>
        <v/>
      </c>
      <c r="N25" s="87"/>
    </row>
    <row r="26" spans="1:14" ht="13.5" hidden="1" thickBot="1" x14ac:dyDescent="0.25">
      <c r="A26" s="87"/>
      <c r="B26" s="162">
        <v>15</v>
      </c>
      <c r="C26" s="499"/>
      <c r="D26" s="163"/>
      <c r="E26" s="164" t="e">
        <f>+'A.2.2. Promedio diarios (T y P)'!#REF!</f>
        <v>#REF!</v>
      </c>
      <c r="F26" s="164" t="e">
        <f>+'A.2.2. Promedio diarios (T y P)'!#REF!</f>
        <v>#REF!</v>
      </c>
      <c r="G26" s="506" t="e">
        <f>+'A.2.2. Promedio diarios (T y P)'!#REF!</f>
        <v>#REF!</v>
      </c>
      <c r="H26" s="507"/>
      <c r="I26" s="471" t="e">
        <f>+#REF!</f>
        <v>#REF!</v>
      </c>
      <c r="J26" s="472"/>
      <c r="K26" s="165" t="e">
        <f t="shared" si="0"/>
        <v>#REF!</v>
      </c>
      <c r="L26" s="166"/>
      <c r="M26" s="167" t="str">
        <f t="shared" si="1"/>
        <v/>
      </c>
      <c r="N26" s="87"/>
    </row>
    <row r="27" spans="1:14" ht="13.5" thickBot="1" x14ac:dyDescent="0.25">
      <c r="A27" s="85"/>
      <c r="B27" s="85"/>
      <c r="C27" s="197"/>
      <c r="D27" s="201"/>
      <c r="E27" s="85"/>
      <c r="F27" s="85"/>
      <c r="G27" s="85"/>
      <c r="H27" s="197"/>
      <c r="I27" s="197"/>
      <c r="J27" s="197"/>
      <c r="K27" s="85"/>
      <c r="L27" s="85"/>
      <c r="M27" s="197"/>
      <c r="N27" s="87"/>
    </row>
    <row r="28" spans="1:14" s="3" customFormat="1" x14ac:dyDescent="0.2">
      <c r="A28" s="52"/>
      <c r="B28" s="182" t="s">
        <v>13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54"/>
    </row>
    <row r="29" spans="1:14" s="3" customFormat="1" ht="67.5" customHeight="1" thickBot="1" x14ac:dyDescent="0.25">
      <c r="A29" s="52"/>
      <c r="B29" s="475" t="s">
        <v>234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7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42">
    <mergeCell ref="B29:M29"/>
    <mergeCell ref="B2:D5"/>
    <mergeCell ref="E2:M5"/>
    <mergeCell ref="J9:M9"/>
    <mergeCell ref="C12:C26"/>
    <mergeCell ref="G11:H11"/>
    <mergeCell ref="I11:J11"/>
    <mergeCell ref="G12:H12"/>
    <mergeCell ref="G13:H13"/>
    <mergeCell ref="G14:H14"/>
    <mergeCell ref="G15:H15"/>
    <mergeCell ref="B9:D9"/>
    <mergeCell ref="E9:F9"/>
    <mergeCell ref="G16:H16"/>
    <mergeCell ref="G26:H26"/>
    <mergeCell ref="G18:H18"/>
    <mergeCell ref="B7:D7"/>
    <mergeCell ref="I26:J26"/>
    <mergeCell ref="I17:J17"/>
    <mergeCell ref="I18:J18"/>
    <mergeCell ref="I19:J19"/>
    <mergeCell ref="I20:J20"/>
    <mergeCell ref="I21:J21"/>
    <mergeCell ref="E7:M7"/>
    <mergeCell ref="I22:J22"/>
    <mergeCell ref="I23:J23"/>
    <mergeCell ref="I24:J24"/>
    <mergeCell ref="I25:J25"/>
    <mergeCell ref="I12:J12"/>
    <mergeCell ref="G23:H23"/>
    <mergeCell ref="G24:H24"/>
    <mergeCell ref="G25:H25"/>
    <mergeCell ref="G22:H22"/>
    <mergeCell ref="G19:H19"/>
    <mergeCell ref="G20:H20"/>
    <mergeCell ref="G21:H21"/>
    <mergeCell ref="H9:I9"/>
    <mergeCell ref="G17:H17"/>
    <mergeCell ref="I13:J13"/>
    <mergeCell ref="I14:J14"/>
    <mergeCell ref="I15:J15"/>
    <mergeCell ref="I16:J16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/>
  </sheetViews>
  <sheetFormatPr baseColWidth="10" defaultColWidth="11.42578125" defaultRowHeight="12.75" x14ac:dyDescent="0.2"/>
  <cols>
    <col min="1" max="1" width="3.28515625" style="1" customWidth="1"/>
    <col min="2" max="2" width="4.28515625" style="1" customWidth="1"/>
    <col min="3" max="3" width="11.7109375" style="1" customWidth="1"/>
    <col min="4" max="4" width="9.7109375" style="1" customWidth="1"/>
    <col min="5" max="6" width="18.28515625" style="1" customWidth="1"/>
    <col min="7" max="8" width="13.140625" style="1" customWidth="1"/>
    <col min="9" max="9" width="17.7109375" style="1" customWidth="1"/>
    <col min="10" max="10" width="8.7109375" style="1" customWidth="1"/>
    <col min="11" max="11" width="5.5703125" style="1" customWidth="1"/>
    <col min="12" max="12" width="14.28515625" style="1" customWidth="1"/>
    <col min="13" max="13" width="14.5703125" style="1" customWidth="1"/>
    <col min="14" max="14" width="2.140625" style="1" customWidth="1"/>
    <col min="15" max="16384" width="11.42578125" style="1"/>
  </cols>
  <sheetData>
    <row r="1" spans="1:16" s="7" customFormat="1" ht="13.5" thickBot="1" x14ac:dyDescent="0.25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6" s="7" customFormat="1" ht="12.75" customHeight="1" x14ac:dyDescent="0.2">
      <c r="A2" s="83"/>
      <c r="B2" s="522"/>
      <c r="C2" s="523"/>
      <c r="D2" s="523"/>
      <c r="E2" s="527" t="s">
        <v>223</v>
      </c>
      <c r="F2" s="528"/>
      <c r="G2" s="528"/>
      <c r="H2" s="528"/>
      <c r="I2" s="528"/>
      <c r="J2" s="528"/>
      <c r="K2" s="528"/>
      <c r="L2" s="528"/>
      <c r="M2" s="529"/>
      <c r="N2" s="96"/>
    </row>
    <row r="3" spans="1:16" s="7" customFormat="1" ht="12.75" customHeight="1" x14ac:dyDescent="0.2">
      <c r="A3" s="83"/>
      <c r="B3" s="524"/>
      <c r="C3" s="482"/>
      <c r="D3" s="482"/>
      <c r="E3" s="530"/>
      <c r="F3" s="491"/>
      <c r="G3" s="491"/>
      <c r="H3" s="491"/>
      <c r="I3" s="491"/>
      <c r="J3" s="491"/>
      <c r="K3" s="491"/>
      <c r="L3" s="491"/>
      <c r="M3" s="531"/>
      <c r="N3" s="96"/>
    </row>
    <row r="4" spans="1:16" s="7" customFormat="1" ht="12.75" customHeight="1" x14ac:dyDescent="0.2">
      <c r="A4" s="83"/>
      <c r="B4" s="524"/>
      <c r="C4" s="482"/>
      <c r="D4" s="482"/>
      <c r="E4" s="530"/>
      <c r="F4" s="491"/>
      <c r="G4" s="491"/>
      <c r="H4" s="491"/>
      <c r="I4" s="491"/>
      <c r="J4" s="491"/>
      <c r="K4" s="491"/>
      <c r="L4" s="491"/>
      <c r="M4" s="531"/>
      <c r="N4" s="96"/>
    </row>
    <row r="5" spans="1:16" s="7" customFormat="1" ht="13.5" customHeight="1" thickBot="1" x14ac:dyDescent="0.25">
      <c r="A5" s="83"/>
      <c r="B5" s="525"/>
      <c r="C5" s="526"/>
      <c r="D5" s="526"/>
      <c r="E5" s="532"/>
      <c r="F5" s="533"/>
      <c r="G5" s="533"/>
      <c r="H5" s="533"/>
      <c r="I5" s="533"/>
      <c r="J5" s="533"/>
      <c r="K5" s="533"/>
      <c r="L5" s="533"/>
      <c r="M5" s="534"/>
      <c r="N5" s="96"/>
    </row>
    <row r="6" spans="1:16" s="7" customFormat="1" ht="9.6" customHeight="1" x14ac:dyDescent="0.2">
      <c r="A6" s="83"/>
      <c r="B6" s="83"/>
      <c r="C6" s="83"/>
      <c r="D6" s="83"/>
      <c r="E6" s="83"/>
      <c r="F6" s="84"/>
      <c r="G6" s="83"/>
      <c r="H6" s="83"/>
      <c r="I6" s="83"/>
      <c r="J6" s="83"/>
      <c r="K6" s="83"/>
      <c r="L6" s="83"/>
      <c r="M6" s="83"/>
      <c r="N6" s="96"/>
    </row>
    <row r="7" spans="1:16" s="4" customFormat="1" ht="30.6" customHeight="1" x14ac:dyDescent="0.2">
      <c r="A7" s="116"/>
      <c r="B7" s="106" t="s">
        <v>32</v>
      </c>
      <c r="C7" s="106"/>
      <c r="D7" s="106"/>
      <c r="E7" s="510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10"/>
      <c r="G7" s="510"/>
      <c r="H7" s="510"/>
      <c r="I7" s="510"/>
      <c r="J7" s="510"/>
      <c r="K7" s="510"/>
      <c r="L7" s="510"/>
      <c r="M7" s="510"/>
      <c r="N7" s="68"/>
    </row>
    <row r="8" spans="1:16" s="158" customFormat="1" ht="9.6" customHeight="1" x14ac:dyDescent="0.2">
      <c r="A8" s="128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28"/>
    </row>
    <row r="9" spans="1:16" s="4" customFormat="1" ht="15.6" customHeight="1" x14ac:dyDescent="0.2">
      <c r="A9" s="116"/>
      <c r="B9" s="418" t="s">
        <v>236</v>
      </c>
      <c r="C9" s="418"/>
      <c r="D9" s="418"/>
      <c r="E9" s="407" t="str">
        <f>+'A.2.4. Cálculo PM10 y VM'!E9:F9</f>
        <v>CA-VMP-6</v>
      </c>
      <c r="F9" s="407"/>
      <c r="G9" s="154"/>
      <c r="H9" s="418" t="s">
        <v>189</v>
      </c>
      <c r="I9" s="418"/>
      <c r="J9" s="407" t="str">
        <f>+'A.2.3. Flujo promedio'!H9</f>
        <v>0001-7-2020-411</v>
      </c>
      <c r="K9" s="407"/>
      <c r="L9" s="407"/>
      <c r="M9" s="407"/>
      <c r="N9" s="68"/>
    </row>
    <row r="10" spans="1:16" ht="13.9" customHeight="1" thickBot="1" x14ac:dyDescent="0.25">
      <c r="A10" s="85"/>
      <c r="B10" s="85"/>
      <c r="C10" s="85"/>
      <c r="D10" s="85"/>
      <c r="E10" s="85"/>
      <c r="F10" s="85"/>
      <c r="G10" s="86"/>
      <c r="H10" s="85"/>
      <c r="I10" s="85"/>
      <c r="J10" s="87"/>
      <c r="K10" s="85"/>
      <c r="L10" s="85"/>
      <c r="M10" s="85"/>
      <c r="N10" s="87"/>
    </row>
    <row r="11" spans="1:16" ht="42.75" customHeight="1" x14ac:dyDescent="0.2">
      <c r="A11" s="87"/>
      <c r="B11" s="97" t="s">
        <v>24</v>
      </c>
      <c r="C11" s="98" t="s">
        <v>2</v>
      </c>
      <c r="D11" s="98" t="s">
        <v>31</v>
      </c>
      <c r="E11" s="98" t="s">
        <v>27</v>
      </c>
      <c r="F11" s="98" t="s">
        <v>28</v>
      </c>
      <c r="G11" s="511" t="s">
        <v>178</v>
      </c>
      <c r="H11" s="512"/>
      <c r="I11" s="98" t="s">
        <v>185</v>
      </c>
      <c r="J11" s="511" t="s">
        <v>184</v>
      </c>
      <c r="K11" s="512"/>
      <c r="L11" s="98" t="s">
        <v>183</v>
      </c>
      <c r="M11" s="99" t="s">
        <v>30</v>
      </c>
      <c r="N11" s="87"/>
    </row>
    <row r="12" spans="1:16" x14ac:dyDescent="0.2">
      <c r="A12" s="87"/>
      <c r="B12" s="92">
        <v>1</v>
      </c>
      <c r="C12" s="513" t="s">
        <v>149</v>
      </c>
      <c r="D12" s="78" t="s">
        <v>131</v>
      </c>
      <c r="E12" s="93" t="s">
        <v>131</v>
      </c>
      <c r="F12" s="93" t="s">
        <v>131</v>
      </c>
      <c r="G12" s="465" t="s">
        <v>131</v>
      </c>
      <c r="H12" s="466"/>
      <c r="I12" s="100" t="s">
        <v>131</v>
      </c>
      <c r="J12" s="508" t="s">
        <v>131</v>
      </c>
      <c r="K12" s="509"/>
      <c r="L12" s="95" t="s">
        <v>131</v>
      </c>
      <c r="M12" s="101" t="s">
        <v>131</v>
      </c>
      <c r="N12" s="87"/>
      <c r="P12" s="207"/>
    </row>
    <row r="13" spans="1:16" x14ac:dyDescent="0.2">
      <c r="A13" s="87"/>
      <c r="B13" s="92">
        <v>2</v>
      </c>
      <c r="C13" s="514"/>
      <c r="D13" s="78" t="s">
        <v>131</v>
      </c>
      <c r="E13" s="93" t="s">
        <v>131</v>
      </c>
      <c r="F13" s="93" t="s">
        <v>131</v>
      </c>
      <c r="G13" s="465" t="s">
        <v>131</v>
      </c>
      <c r="H13" s="466"/>
      <c r="I13" s="100" t="s">
        <v>131</v>
      </c>
      <c r="J13" s="508" t="s">
        <v>131</v>
      </c>
      <c r="K13" s="509"/>
      <c r="L13" s="95" t="s">
        <v>131</v>
      </c>
      <c r="M13" s="101" t="s">
        <v>131</v>
      </c>
      <c r="N13" s="87"/>
      <c r="P13" s="207"/>
    </row>
    <row r="14" spans="1:16" x14ac:dyDescent="0.2">
      <c r="A14" s="87"/>
      <c r="B14" s="92">
        <v>3</v>
      </c>
      <c r="C14" s="514"/>
      <c r="D14" s="78" t="s">
        <v>131</v>
      </c>
      <c r="E14" s="93" t="s">
        <v>131</v>
      </c>
      <c r="F14" s="93" t="s">
        <v>131</v>
      </c>
      <c r="G14" s="465" t="s">
        <v>131</v>
      </c>
      <c r="H14" s="466"/>
      <c r="I14" s="100" t="s">
        <v>131</v>
      </c>
      <c r="J14" s="508" t="s">
        <v>131</v>
      </c>
      <c r="K14" s="509"/>
      <c r="L14" s="95" t="s">
        <v>131</v>
      </c>
      <c r="M14" s="101" t="s">
        <v>131</v>
      </c>
      <c r="N14" s="87"/>
      <c r="P14" s="207"/>
    </row>
    <row r="15" spans="1:16" x14ac:dyDescent="0.2">
      <c r="A15" s="87"/>
      <c r="B15" s="92">
        <v>4</v>
      </c>
      <c r="C15" s="514"/>
      <c r="D15" s="78" t="s">
        <v>131</v>
      </c>
      <c r="E15" s="93" t="s">
        <v>131</v>
      </c>
      <c r="F15" s="93" t="s">
        <v>131</v>
      </c>
      <c r="G15" s="465" t="s">
        <v>131</v>
      </c>
      <c r="H15" s="466"/>
      <c r="I15" s="100" t="s">
        <v>131</v>
      </c>
      <c r="J15" s="508" t="s">
        <v>131</v>
      </c>
      <c r="K15" s="509"/>
      <c r="L15" s="95" t="s">
        <v>131</v>
      </c>
      <c r="M15" s="101" t="s">
        <v>131</v>
      </c>
      <c r="N15" s="87"/>
      <c r="P15" s="207"/>
    </row>
    <row r="16" spans="1:16" ht="13.5" thickBot="1" x14ac:dyDescent="0.25">
      <c r="A16" s="87"/>
      <c r="B16" s="92">
        <v>5</v>
      </c>
      <c r="C16" s="514"/>
      <c r="D16" s="78" t="s">
        <v>131</v>
      </c>
      <c r="E16" s="93" t="s">
        <v>131</v>
      </c>
      <c r="F16" s="93" t="s">
        <v>131</v>
      </c>
      <c r="G16" s="504" t="s">
        <v>131</v>
      </c>
      <c r="H16" s="505"/>
      <c r="I16" s="100" t="s">
        <v>131</v>
      </c>
      <c r="J16" s="508" t="s">
        <v>131</v>
      </c>
      <c r="K16" s="509"/>
      <c r="L16" s="166" t="s">
        <v>131</v>
      </c>
      <c r="M16" s="101" t="s">
        <v>131</v>
      </c>
      <c r="N16" s="87"/>
      <c r="P16" s="207"/>
    </row>
    <row r="17" spans="1:14" hidden="1" x14ac:dyDescent="0.2">
      <c r="A17" s="87"/>
      <c r="B17" s="92">
        <v>6</v>
      </c>
      <c r="C17" s="514"/>
      <c r="D17" s="78"/>
      <c r="E17" s="93"/>
      <c r="F17" s="93"/>
      <c r="G17" s="467">
        <f t="shared" ref="G17:G26" si="0">(F17-E17)*60*24</f>
        <v>0</v>
      </c>
      <c r="H17" s="468"/>
      <c r="I17" s="102"/>
      <c r="J17" s="508"/>
      <c r="K17" s="509">
        <v>23.51</v>
      </c>
      <c r="L17" s="198"/>
      <c r="M17" s="101" t="str">
        <f t="shared" ref="M17:M19" si="1">IF(L17="","",L17/K17)</f>
        <v/>
      </c>
      <c r="N17" s="87"/>
    </row>
    <row r="18" spans="1:14" hidden="1" x14ac:dyDescent="0.2">
      <c r="A18" s="87"/>
      <c r="B18" s="92">
        <v>7</v>
      </c>
      <c r="C18" s="514"/>
      <c r="D18" s="78"/>
      <c r="E18" s="93"/>
      <c r="F18" s="93"/>
      <c r="G18" s="465">
        <f t="shared" si="0"/>
        <v>0</v>
      </c>
      <c r="H18" s="466"/>
      <c r="I18" s="102"/>
      <c r="J18" s="508"/>
      <c r="K18" s="509">
        <v>23.51</v>
      </c>
      <c r="L18" s="95"/>
      <c r="M18" s="101" t="str">
        <f t="shared" si="1"/>
        <v/>
      </c>
      <c r="N18" s="87"/>
    </row>
    <row r="19" spans="1:14" hidden="1" x14ac:dyDescent="0.2">
      <c r="A19" s="87"/>
      <c r="B19" s="92">
        <v>8</v>
      </c>
      <c r="C19" s="514"/>
      <c r="D19" s="78"/>
      <c r="E19" s="93"/>
      <c r="F19" s="93"/>
      <c r="G19" s="465">
        <f t="shared" si="0"/>
        <v>0</v>
      </c>
      <c r="H19" s="466"/>
      <c r="I19" s="102"/>
      <c r="J19" s="508"/>
      <c r="K19" s="509">
        <v>23.52</v>
      </c>
      <c r="L19" s="95"/>
      <c r="M19" s="101" t="str">
        <f t="shared" si="1"/>
        <v/>
      </c>
      <c r="N19" s="87"/>
    </row>
    <row r="20" spans="1:14" hidden="1" x14ac:dyDescent="0.2">
      <c r="A20" s="87"/>
      <c r="B20" s="92">
        <v>9</v>
      </c>
      <c r="C20" s="514"/>
      <c r="D20" s="78"/>
      <c r="E20" s="93"/>
      <c r="F20" s="93"/>
      <c r="G20" s="465">
        <f t="shared" si="0"/>
        <v>0</v>
      </c>
      <c r="H20" s="466"/>
      <c r="I20" s="102"/>
      <c r="J20" s="508"/>
      <c r="K20" s="509"/>
      <c r="L20" s="95"/>
      <c r="M20" s="101" t="str">
        <f t="shared" ref="M20:M26" si="2">IF(L20="","",L20/K20)</f>
        <v/>
      </c>
      <c r="N20" s="87"/>
    </row>
    <row r="21" spans="1:14" hidden="1" x14ac:dyDescent="0.2">
      <c r="A21" s="87"/>
      <c r="B21" s="92">
        <v>10</v>
      </c>
      <c r="C21" s="514"/>
      <c r="D21" s="78"/>
      <c r="E21" s="93"/>
      <c r="F21" s="93"/>
      <c r="G21" s="465">
        <f t="shared" si="0"/>
        <v>0</v>
      </c>
      <c r="H21" s="466"/>
      <c r="I21" s="102"/>
      <c r="J21" s="508"/>
      <c r="K21" s="509"/>
      <c r="L21" s="95"/>
      <c r="M21" s="101" t="str">
        <f t="shared" si="2"/>
        <v/>
      </c>
      <c r="N21" s="87"/>
    </row>
    <row r="22" spans="1:14" hidden="1" x14ac:dyDescent="0.2">
      <c r="A22" s="87"/>
      <c r="B22" s="92">
        <v>11</v>
      </c>
      <c r="C22" s="514"/>
      <c r="D22" s="78"/>
      <c r="E22" s="93"/>
      <c r="F22" s="93"/>
      <c r="G22" s="465">
        <f t="shared" si="0"/>
        <v>0</v>
      </c>
      <c r="H22" s="466"/>
      <c r="I22" s="102"/>
      <c r="J22" s="508"/>
      <c r="K22" s="509"/>
      <c r="L22" s="95"/>
      <c r="M22" s="101" t="str">
        <f t="shared" si="2"/>
        <v/>
      </c>
      <c r="N22" s="87"/>
    </row>
    <row r="23" spans="1:14" hidden="1" x14ac:dyDescent="0.2">
      <c r="A23" s="87"/>
      <c r="B23" s="92">
        <v>12</v>
      </c>
      <c r="C23" s="514"/>
      <c r="D23" s="78"/>
      <c r="E23" s="93"/>
      <c r="F23" s="93"/>
      <c r="G23" s="465">
        <f t="shared" si="0"/>
        <v>0</v>
      </c>
      <c r="H23" s="466"/>
      <c r="I23" s="102"/>
      <c r="J23" s="508"/>
      <c r="K23" s="509"/>
      <c r="L23" s="95"/>
      <c r="M23" s="101" t="str">
        <f t="shared" si="2"/>
        <v/>
      </c>
      <c r="N23" s="87"/>
    </row>
    <row r="24" spans="1:14" hidden="1" x14ac:dyDescent="0.2">
      <c r="A24" s="87"/>
      <c r="B24" s="92">
        <v>13</v>
      </c>
      <c r="C24" s="514"/>
      <c r="D24" s="78"/>
      <c r="E24" s="93"/>
      <c r="F24" s="93"/>
      <c r="G24" s="465">
        <f t="shared" si="0"/>
        <v>0</v>
      </c>
      <c r="H24" s="466"/>
      <c r="I24" s="102"/>
      <c r="J24" s="508"/>
      <c r="K24" s="509"/>
      <c r="L24" s="95"/>
      <c r="M24" s="101" t="str">
        <f t="shared" si="2"/>
        <v/>
      </c>
      <c r="N24" s="87"/>
    </row>
    <row r="25" spans="1:14" hidden="1" x14ac:dyDescent="0.2">
      <c r="A25" s="87"/>
      <c r="B25" s="92">
        <v>14</v>
      </c>
      <c r="C25" s="514"/>
      <c r="D25" s="78"/>
      <c r="E25" s="93"/>
      <c r="F25" s="93"/>
      <c r="G25" s="465">
        <f t="shared" si="0"/>
        <v>0</v>
      </c>
      <c r="H25" s="466"/>
      <c r="I25" s="102"/>
      <c r="J25" s="508"/>
      <c r="K25" s="509"/>
      <c r="L25" s="95"/>
      <c r="M25" s="101" t="str">
        <f t="shared" si="2"/>
        <v/>
      </c>
      <c r="N25" s="87"/>
    </row>
    <row r="26" spans="1:14" ht="13.5" hidden="1" thickBot="1" x14ac:dyDescent="0.25">
      <c r="A26" s="87"/>
      <c r="B26" s="162">
        <v>15</v>
      </c>
      <c r="C26" s="515"/>
      <c r="D26" s="163"/>
      <c r="E26" s="164"/>
      <c r="F26" s="164"/>
      <c r="G26" s="504">
        <f t="shared" si="0"/>
        <v>0</v>
      </c>
      <c r="H26" s="505"/>
      <c r="I26" s="169"/>
      <c r="J26" s="535"/>
      <c r="K26" s="536"/>
      <c r="L26" s="166"/>
      <c r="M26" s="167" t="str">
        <f t="shared" si="2"/>
        <v/>
      </c>
      <c r="N26" s="87"/>
    </row>
    <row r="27" spans="1:14" ht="13.5" thickBot="1" x14ac:dyDescent="0.25">
      <c r="A27" s="85"/>
      <c r="B27" s="197"/>
      <c r="C27" s="197"/>
      <c r="D27" s="201"/>
      <c r="E27" s="197"/>
      <c r="F27" s="197"/>
      <c r="G27" s="85"/>
      <c r="H27" s="85"/>
      <c r="I27" s="197"/>
      <c r="J27" s="201"/>
      <c r="K27" s="197"/>
      <c r="L27" s="85"/>
      <c r="M27" s="197"/>
      <c r="N27" s="87"/>
    </row>
    <row r="28" spans="1:14" s="3" customFormat="1" x14ac:dyDescent="0.2">
      <c r="A28" s="52"/>
      <c r="B28" s="516" t="s">
        <v>13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8"/>
      <c r="N28" s="54"/>
    </row>
    <row r="29" spans="1:14" s="3" customFormat="1" ht="48" customHeight="1" thickBot="1" x14ac:dyDescent="0.25">
      <c r="A29" s="52"/>
      <c r="B29" s="519" t="s">
        <v>206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1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42">
    <mergeCell ref="B9:D9"/>
    <mergeCell ref="B29:M29"/>
    <mergeCell ref="B2:D5"/>
    <mergeCell ref="E2:M5"/>
    <mergeCell ref="H9:I9"/>
    <mergeCell ref="J9:M9"/>
    <mergeCell ref="J11:K11"/>
    <mergeCell ref="J12:K12"/>
    <mergeCell ref="J13:K13"/>
    <mergeCell ref="J14:K14"/>
    <mergeCell ref="J15:K15"/>
    <mergeCell ref="J16:K16"/>
    <mergeCell ref="J17:K17"/>
    <mergeCell ref="J25:K25"/>
    <mergeCell ref="J19:K19"/>
    <mergeCell ref="J26:K26"/>
    <mergeCell ref="C12:C26"/>
    <mergeCell ref="J23:K23"/>
    <mergeCell ref="J24:K24"/>
    <mergeCell ref="G15:H15"/>
    <mergeCell ref="B28:M28"/>
    <mergeCell ref="J21:K21"/>
    <mergeCell ref="J22:K22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J18:K18"/>
    <mergeCell ref="J20:K20"/>
    <mergeCell ref="E7:M7"/>
    <mergeCell ref="G11:H11"/>
    <mergeCell ref="G12:H12"/>
    <mergeCell ref="G13:H13"/>
    <mergeCell ref="G14:H14"/>
    <mergeCell ref="E9:F9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/>
  </sheetViews>
  <sheetFormatPr baseColWidth="10" defaultColWidth="11.42578125" defaultRowHeight="12" x14ac:dyDescent="0.2"/>
  <cols>
    <col min="1" max="1" width="2.140625" style="12" customWidth="1"/>
    <col min="2" max="2" width="10.42578125" style="13" customWidth="1"/>
    <col min="3" max="3" width="6.42578125" style="13" customWidth="1"/>
    <col min="4" max="4" width="12.7109375" style="13" customWidth="1"/>
    <col min="5" max="7" width="15.5703125" style="12" customWidth="1"/>
    <col min="8" max="8" width="15.5703125" style="14" customWidth="1"/>
    <col min="9" max="9" width="15.5703125" style="12" customWidth="1"/>
    <col min="10" max="10" width="12.7109375" style="12" hidden="1" customWidth="1"/>
    <col min="11" max="19" width="11.140625" style="12" hidden="1" customWidth="1"/>
    <col min="20" max="20" width="2.28515625" style="20" customWidth="1"/>
    <col min="21" max="21" width="5.5703125" style="12" customWidth="1"/>
    <col min="22" max="16384" width="11.42578125" style="12"/>
  </cols>
  <sheetData>
    <row r="1" spans="1:20" ht="12.75" thickBot="1" x14ac:dyDescent="0.25">
      <c r="A1" s="20"/>
      <c r="B1" s="21"/>
      <c r="C1" s="21"/>
      <c r="D1" s="21"/>
      <c r="E1" s="20"/>
      <c r="F1" s="20"/>
      <c r="G1" s="20"/>
      <c r="H1" s="2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15" customFormat="1" ht="12" customHeight="1" x14ac:dyDescent="0.2">
      <c r="A2" s="23"/>
      <c r="B2" s="24"/>
      <c r="C2" s="25"/>
      <c r="D2" s="25"/>
      <c r="E2" s="545" t="s">
        <v>221</v>
      </c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7"/>
      <c r="T2" s="23"/>
    </row>
    <row r="3" spans="1:20" s="15" customFormat="1" ht="12" customHeight="1" x14ac:dyDescent="0.2">
      <c r="A3" s="23"/>
      <c r="B3" s="26"/>
      <c r="C3" s="27"/>
      <c r="D3" s="27"/>
      <c r="E3" s="548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549"/>
      <c r="T3" s="23"/>
    </row>
    <row r="4" spans="1:20" s="15" customFormat="1" ht="12" customHeight="1" x14ac:dyDescent="0.2">
      <c r="A4" s="23"/>
      <c r="B4" s="26"/>
      <c r="C4" s="27"/>
      <c r="D4" s="27"/>
      <c r="E4" s="548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549"/>
      <c r="T4" s="23"/>
    </row>
    <row r="5" spans="1:20" s="15" customFormat="1" ht="12" customHeight="1" thickBot="1" x14ac:dyDescent="0.25">
      <c r="A5" s="23"/>
      <c r="B5" s="28"/>
      <c r="C5" s="29"/>
      <c r="D5" s="29"/>
      <c r="E5" s="550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23"/>
    </row>
    <row r="6" spans="1:20" s="18" customFormat="1" ht="9.6" customHeight="1" x14ac:dyDescent="0.2">
      <c r="A6" s="30"/>
      <c r="B6" s="31"/>
      <c r="C6" s="31"/>
      <c r="D6" s="31"/>
      <c r="E6" s="32"/>
      <c r="F6" s="32"/>
      <c r="G6" s="32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0"/>
    </row>
    <row r="7" spans="1:20" s="15" customFormat="1" ht="36" customHeight="1" x14ac:dyDescent="0.2">
      <c r="A7" s="35"/>
      <c r="B7" s="557" t="s">
        <v>188</v>
      </c>
      <c r="C7" s="557"/>
      <c r="D7" s="557"/>
      <c r="E7" s="553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23"/>
    </row>
    <row r="8" spans="1:20" s="15" customFormat="1" ht="9.6" customHeight="1" x14ac:dyDescent="0.2">
      <c r="A8" s="35"/>
      <c r="B8" s="187"/>
      <c r="C8" s="187"/>
      <c r="D8" s="18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3"/>
    </row>
    <row r="9" spans="1:20" s="15" customFormat="1" ht="15.6" customHeight="1" x14ac:dyDescent="0.2">
      <c r="A9" s="35"/>
      <c r="B9" s="418" t="s">
        <v>236</v>
      </c>
      <c r="C9" s="418"/>
      <c r="D9" s="418"/>
      <c r="E9" s="105" t="str">
        <f>+'A.2.1. Promedio meteorologia'!E8</f>
        <v>CA-VMP-6</v>
      </c>
      <c r="F9" s="154"/>
      <c r="G9" s="418" t="s">
        <v>189</v>
      </c>
      <c r="H9" s="418"/>
      <c r="I9" s="188" t="str">
        <f>'A.2.1. Promedio meteorologia'!G8</f>
        <v>0001-7-2020-411</v>
      </c>
      <c r="J9" s="154"/>
      <c r="L9" s="185"/>
      <c r="M9" s="185"/>
      <c r="N9" s="185"/>
      <c r="O9" s="185"/>
      <c r="P9" s="185"/>
      <c r="Q9" s="185"/>
      <c r="R9" s="185"/>
      <c r="S9" s="185"/>
      <c r="T9" s="23"/>
    </row>
    <row r="10" spans="1:20" ht="9.6" customHeight="1" thickBot="1" x14ac:dyDescent="0.25">
      <c r="A10" s="20"/>
      <c r="B10" s="21"/>
      <c r="C10" s="21"/>
      <c r="D10" s="21"/>
      <c r="E10" s="20"/>
      <c r="F10" s="20"/>
      <c r="G10" s="20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0" ht="12.75" customHeight="1" x14ac:dyDescent="0.2">
      <c r="A11" s="20"/>
      <c r="B11" s="541" t="s">
        <v>105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3"/>
      <c r="T11" s="203"/>
    </row>
    <row r="12" spans="1:20" s="16" customFormat="1" ht="12.6" customHeight="1" x14ac:dyDescent="0.2">
      <c r="A12" s="36"/>
      <c r="B12" s="539" t="s">
        <v>190</v>
      </c>
      <c r="C12" s="540"/>
      <c r="D12" s="538" t="s">
        <v>104</v>
      </c>
      <c r="E12" s="540" t="s">
        <v>151</v>
      </c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4"/>
      <c r="T12" s="204"/>
    </row>
    <row r="13" spans="1:20" ht="12.75" customHeight="1" x14ac:dyDescent="0.2">
      <c r="A13" s="20"/>
      <c r="B13" s="539"/>
      <c r="C13" s="540"/>
      <c r="D13" s="538"/>
      <c r="E13" s="37">
        <f>'A.2.4. Cálculo PM10 y VM'!$E12</f>
        <v>0</v>
      </c>
      <c r="F13" s="37">
        <f>'A.2.4. Cálculo PM10 y VM'!$E13</f>
        <v>0</v>
      </c>
      <c r="G13" s="37">
        <f>'A.2.4. Cálculo PM10 y VM'!$E14</f>
        <v>0</v>
      </c>
      <c r="H13" s="37">
        <f>'A.2.4. Cálculo PM10 y VM'!$E15</f>
        <v>0</v>
      </c>
      <c r="I13" s="37">
        <f>'A.2.4. Cálculo PM10 y VM'!$E16</f>
        <v>0</v>
      </c>
      <c r="J13" s="37" t="e">
        <f>'A.2.4. Cálculo PM10 y VM'!$E17</f>
        <v>#REF!</v>
      </c>
      <c r="K13" s="37" t="e">
        <f>'A.2.4. Cálculo PM10 y VM'!$E18</f>
        <v>#REF!</v>
      </c>
      <c r="L13" s="37" t="e">
        <f>'A.2.4. Cálculo PM10 y VM'!$E19</f>
        <v>#REF!</v>
      </c>
      <c r="M13" s="37" t="e">
        <f>'A.2.4. Cálculo PM10 y VM'!$E20</f>
        <v>#REF!</v>
      </c>
      <c r="N13" s="37" t="e">
        <f>'A.2.4. Cálculo PM10 y VM'!$E21</f>
        <v>#REF!</v>
      </c>
      <c r="O13" s="37" t="e">
        <f>'A.2.4. Cálculo PM10 y VM'!$E22</f>
        <v>#REF!</v>
      </c>
      <c r="P13" s="37" t="e">
        <f>'A.2.4. Cálculo PM10 y VM'!$E23</f>
        <v>#REF!</v>
      </c>
      <c r="Q13" s="37" t="e">
        <f>'A.2.4. Cálculo PM10 y VM'!$E24</f>
        <v>#REF!</v>
      </c>
      <c r="R13" s="37" t="e">
        <f>'A.2.4. Cálculo PM10 y VM'!$E25</f>
        <v>#REF!</v>
      </c>
      <c r="S13" s="170" t="e">
        <f>'A.2.4. Cálculo PM10 y VM'!$E26</f>
        <v>#REF!</v>
      </c>
      <c r="T13" s="203"/>
    </row>
    <row r="14" spans="1:20" x14ac:dyDescent="0.2">
      <c r="A14" s="20"/>
      <c r="B14" s="171" t="s">
        <v>101</v>
      </c>
      <c r="C14" s="38" t="s">
        <v>100</v>
      </c>
      <c r="D14" s="39" t="s">
        <v>132</v>
      </c>
      <c r="E14" s="40">
        <v>874.6</v>
      </c>
      <c r="F14" s="40">
        <v>629.1</v>
      </c>
      <c r="G14" s="40">
        <v>652.1</v>
      </c>
      <c r="H14" s="40">
        <v>892</v>
      </c>
      <c r="I14" s="40">
        <v>847</v>
      </c>
      <c r="J14" s="40"/>
      <c r="K14" s="40"/>
      <c r="L14" s="40"/>
      <c r="M14" s="40"/>
      <c r="N14" s="40"/>
      <c r="O14" s="40"/>
      <c r="P14" s="40"/>
      <c r="Q14" s="40"/>
      <c r="R14" s="40"/>
      <c r="S14" s="172"/>
      <c r="T14" s="203"/>
    </row>
    <row r="15" spans="1:20" x14ac:dyDescent="0.2">
      <c r="A15" s="20"/>
      <c r="B15" s="171" t="s">
        <v>79</v>
      </c>
      <c r="C15" s="38" t="s">
        <v>78</v>
      </c>
      <c r="D15" s="39" t="s">
        <v>132</v>
      </c>
      <c r="E15" s="40">
        <v>7.3630000000000004</v>
      </c>
      <c r="F15" s="40">
        <v>2.6339999999999999</v>
      </c>
      <c r="G15" s="40">
        <v>3.4590000000000001</v>
      </c>
      <c r="H15" s="40">
        <v>13.15</v>
      </c>
      <c r="I15" s="40">
        <v>15.43</v>
      </c>
      <c r="J15" s="40"/>
      <c r="K15" s="40"/>
      <c r="L15" s="40"/>
      <c r="M15" s="40"/>
      <c r="N15" s="40"/>
      <c r="O15" s="40"/>
      <c r="P15" s="40"/>
      <c r="Q15" s="40"/>
      <c r="R15" s="40"/>
      <c r="S15" s="172"/>
      <c r="T15" s="203"/>
    </row>
    <row r="16" spans="1:20" x14ac:dyDescent="0.2">
      <c r="A16" s="20"/>
      <c r="B16" s="171" t="s">
        <v>147</v>
      </c>
      <c r="C16" s="38" t="s">
        <v>99</v>
      </c>
      <c r="D16" s="39" t="s">
        <v>132</v>
      </c>
      <c r="E16" s="40">
        <v>6.4089999999999998</v>
      </c>
      <c r="F16" s="40">
        <v>10.42</v>
      </c>
      <c r="G16" s="40">
        <v>7.33</v>
      </c>
      <c r="H16" s="40">
        <v>9.6940000000000008</v>
      </c>
      <c r="I16" s="40">
        <v>10.3</v>
      </c>
      <c r="J16" s="40"/>
      <c r="K16" s="40"/>
      <c r="L16" s="40"/>
      <c r="M16" s="40"/>
      <c r="N16" s="40"/>
      <c r="O16" s="40"/>
      <c r="P16" s="40"/>
      <c r="Q16" s="40"/>
      <c r="R16" s="40"/>
      <c r="S16" s="172"/>
      <c r="T16" s="203"/>
    </row>
    <row r="17" spans="1:20" x14ac:dyDescent="0.2">
      <c r="A17" s="20"/>
      <c r="B17" s="171" t="s">
        <v>98</v>
      </c>
      <c r="C17" s="38" t="s">
        <v>97</v>
      </c>
      <c r="D17" s="39" t="s">
        <v>132</v>
      </c>
      <c r="E17" s="40">
        <v>31.61</v>
      </c>
      <c r="F17" s="40">
        <v>18.760000000000002</v>
      </c>
      <c r="G17" s="40">
        <v>22.94</v>
      </c>
      <c r="H17" s="40">
        <v>27.94</v>
      </c>
      <c r="I17" s="40">
        <v>35.549999999999997</v>
      </c>
      <c r="J17" s="40"/>
      <c r="K17" s="40"/>
      <c r="L17" s="40"/>
      <c r="M17" s="40"/>
      <c r="N17" s="40"/>
      <c r="O17" s="40"/>
      <c r="P17" s="40"/>
      <c r="Q17" s="40"/>
      <c r="R17" s="40"/>
      <c r="S17" s="172"/>
      <c r="T17" s="203"/>
    </row>
    <row r="18" spans="1:20" x14ac:dyDescent="0.2">
      <c r="A18" s="20"/>
      <c r="B18" s="171" t="s">
        <v>96</v>
      </c>
      <c r="C18" s="38" t="s">
        <v>95</v>
      </c>
      <c r="D18" s="39" t="s">
        <v>132</v>
      </c>
      <c r="E18" s="40" t="s">
        <v>213</v>
      </c>
      <c r="F18" s="40" t="s">
        <v>213</v>
      </c>
      <c r="G18" s="40" t="s">
        <v>213</v>
      </c>
      <c r="H18" s="40" t="s">
        <v>213</v>
      </c>
      <c r="I18" s="40" t="s">
        <v>213</v>
      </c>
      <c r="J18" s="40"/>
      <c r="K18" s="40"/>
      <c r="L18" s="40"/>
      <c r="M18" s="40"/>
      <c r="N18" s="40"/>
      <c r="O18" s="40"/>
      <c r="P18" s="40"/>
      <c r="Q18" s="40"/>
      <c r="R18" s="40"/>
      <c r="S18" s="172"/>
      <c r="T18" s="203"/>
    </row>
    <row r="19" spans="1:20" x14ac:dyDescent="0.2">
      <c r="A19" s="20"/>
      <c r="B19" s="171" t="s">
        <v>106</v>
      </c>
      <c r="C19" s="38" t="s">
        <v>118</v>
      </c>
      <c r="D19" s="39" t="s">
        <v>132</v>
      </c>
      <c r="E19" s="40">
        <v>0.82699999999999996</v>
      </c>
      <c r="F19" s="40">
        <v>0.54669999999999996</v>
      </c>
      <c r="G19" s="40">
        <v>0.49759999999999999</v>
      </c>
      <c r="H19" s="40">
        <v>0.7177</v>
      </c>
      <c r="I19" s="40">
        <v>0.92120000000000002</v>
      </c>
      <c r="J19" s="40"/>
      <c r="K19" s="40"/>
      <c r="L19" s="40"/>
      <c r="M19" s="40"/>
      <c r="N19" s="40"/>
      <c r="O19" s="40"/>
      <c r="P19" s="40"/>
      <c r="Q19" s="40"/>
      <c r="R19" s="40"/>
      <c r="S19" s="172"/>
      <c r="T19" s="203"/>
    </row>
    <row r="20" spans="1:20" x14ac:dyDescent="0.2">
      <c r="A20" s="20"/>
      <c r="B20" s="171" t="s">
        <v>107</v>
      </c>
      <c r="C20" s="38" t="s">
        <v>119</v>
      </c>
      <c r="D20" s="39" t="s">
        <v>132</v>
      </c>
      <c r="E20" s="40">
        <v>4.2</v>
      </c>
      <c r="F20" s="40">
        <v>3.37</v>
      </c>
      <c r="G20" s="40">
        <v>5.83</v>
      </c>
      <c r="H20" s="40">
        <v>5.31</v>
      </c>
      <c r="I20" s="40">
        <v>4.66</v>
      </c>
      <c r="J20" s="40"/>
      <c r="K20" s="40"/>
      <c r="L20" s="40"/>
      <c r="M20" s="40"/>
      <c r="N20" s="40"/>
      <c r="O20" s="40"/>
      <c r="P20" s="40"/>
      <c r="Q20" s="40"/>
      <c r="R20" s="40"/>
      <c r="S20" s="172"/>
      <c r="T20" s="203"/>
    </row>
    <row r="21" spans="1:20" x14ac:dyDescent="0.2">
      <c r="A21" s="20"/>
      <c r="B21" s="171" t="s">
        <v>94</v>
      </c>
      <c r="C21" s="38" t="s">
        <v>93</v>
      </c>
      <c r="D21" s="39" t="s">
        <v>132</v>
      </c>
      <c r="E21" s="40">
        <v>2.6059999999999999</v>
      </c>
      <c r="F21" s="40">
        <v>0.98199999999999998</v>
      </c>
      <c r="G21" s="40">
        <v>1.7110000000000001</v>
      </c>
      <c r="H21" s="40">
        <v>2.4</v>
      </c>
      <c r="I21" s="40">
        <v>2.508</v>
      </c>
      <c r="J21" s="40"/>
      <c r="K21" s="40"/>
      <c r="L21" s="40"/>
      <c r="M21" s="40"/>
      <c r="N21" s="40"/>
      <c r="O21" s="40"/>
      <c r="P21" s="40"/>
      <c r="Q21" s="40"/>
      <c r="R21" s="40"/>
      <c r="S21" s="172"/>
      <c r="T21" s="203"/>
    </row>
    <row r="22" spans="1:20" x14ac:dyDescent="0.2">
      <c r="A22" s="20"/>
      <c r="B22" s="171" t="s">
        <v>108</v>
      </c>
      <c r="C22" s="38" t="s">
        <v>121</v>
      </c>
      <c r="D22" s="39" t="s">
        <v>132</v>
      </c>
      <c r="E22" s="40">
        <v>3550</v>
      </c>
      <c r="F22" s="40">
        <v>3724</v>
      </c>
      <c r="G22" s="40">
        <v>3165</v>
      </c>
      <c r="H22" s="40">
        <v>3805</v>
      </c>
      <c r="I22" s="40">
        <v>4707</v>
      </c>
      <c r="J22" s="40"/>
      <c r="K22" s="40"/>
      <c r="L22" s="40"/>
      <c r="M22" s="40"/>
      <c r="N22" s="40"/>
      <c r="O22" s="40"/>
      <c r="P22" s="40"/>
      <c r="Q22" s="40"/>
      <c r="R22" s="40"/>
      <c r="S22" s="172"/>
      <c r="T22" s="203"/>
    </row>
    <row r="23" spans="1:20" x14ac:dyDescent="0.2">
      <c r="A23" s="20"/>
      <c r="B23" s="171" t="s">
        <v>92</v>
      </c>
      <c r="C23" s="38" t="s">
        <v>91</v>
      </c>
      <c r="D23" s="39" t="s">
        <v>132</v>
      </c>
      <c r="E23" s="40">
        <v>1.2290000000000001</v>
      </c>
      <c r="F23" s="40">
        <v>0.94099999999999995</v>
      </c>
      <c r="G23" s="40">
        <v>0.83199999999999996</v>
      </c>
      <c r="H23" s="40">
        <v>1.1759999999999999</v>
      </c>
      <c r="I23" s="40">
        <v>1.47</v>
      </c>
      <c r="J23" s="40"/>
      <c r="K23" s="40"/>
      <c r="L23" s="40"/>
      <c r="M23" s="40"/>
      <c r="N23" s="40"/>
      <c r="O23" s="40"/>
      <c r="P23" s="40"/>
      <c r="Q23" s="40"/>
      <c r="R23" s="40"/>
      <c r="S23" s="172"/>
      <c r="T23" s="203"/>
    </row>
    <row r="24" spans="1:20" x14ac:dyDescent="0.2">
      <c r="A24" s="20"/>
      <c r="B24" s="171" t="s">
        <v>88</v>
      </c>
      <c r="C24" s="38" t="s">
        <v>87</v>
      </c>
      <c r="D24" s="39" t="s">
        <v>132</v>
      </c>
      <c r="E24" s="40">
        <v>129.9</v>
      </c>
      <c r="F24" s="40">
        <v>71.47</v>
      </c>
      <c r="G24" s="40">
        <v>64.260000000000005</v>
      </c>
      <c r="H24" s="40">
        <v>105.7</v>
      </c>
      <c r="I24" s="40">
        <v>160.80000000000001</v>
      </c>
      <c r="J24" s="40"/>
      <c r="K24" s="40"/>
      <c r="L24" s="40"/>
      <c r="M24" s="40"/>
      <c r="N24" s="40"/>
      <c r="O24" s="40"/>
      <c r="P24" s="40"/>
      <c r="Q24" s="40"/>
      <c r="R24" s="40"/>
      <c r="S24" s="172"/>
      <c r="T24" s="203"/>
    </row>
    <row r="25" spans="1:20" x14ac:dyDescent="0.2">
      <c r="A25" s="20"/>
      <c r="B25" s="171" t="s">
        <v>90</v>
      </c>
      <c r="C25" s="38" t="s">
        <v>89</v>
      </c>
      <c r="D25" s="39" t="s">
        <v>132</v>
      </c>
      <c r="E25" s="40" t="s">
        <v>214</v>
      </c>
      <c r="F25" s="40" t="s">
        <v>214</v>
      </c>
      <c r="G25" s="40" t="s">
        <v>214</v>
      </c>
      <c r="H25" s="40" t="s">
        <v>214</v>
      </c>
      <c r="I25" s="40" t="s">
        <v>214</v>
      </c>
      <c r="J25" s="40"/>
      <c r="K25" s="40"/>
      <c r="L25" s="40"/>
      <c r="M25" s="40"/>
      <c r="N25" s="40"/>
      <c r="O25" s="40"/>
      <c r="P25" s="40"/>
      <c r="Q25" s="40"/>
      <c r="R25" s="40"/>
      <c r="S25" s="172"/>
      <c r="T25" s="203"/>
    </row>
    <row r="26" spans="1:20" x14ac:dyDescent="0.2">
      <c r="A26" s="20"/>
      <c r="B26" s="171" t="s">
        <v>109</v>
      </c>
      <c r="C26" s="38" t="s">
        <v>122</v>
      </c>
      <c r="D26" s="39" t="s">
        <v>132</v>
      </c>
      <c r="E26" s="40">
        <v>5.4580000000000002</v>
      </c>
      <c r="F26" s="40">
        <v>2.1070000000000002</v>
      </c>
      <c r="G26" s="40">
        <v>4.0439999999999996</v>
      </c>
      <c r="H26" s="40">
        <v>5.96</v>
      </c>
      <c r="I26" s="40">
        <v>8.2949999999999999</v>
      </c>
      <c r="J26" s="40"/>
      <c r="K26" s="40"/>
      <c r="L26" s="40"/>
      <c r="M26" s="40"/>
      <c r="N26" s="40"/>
      <c r="O26" s="40"/>
      <c r="P26" s="40"/>
      <c r="Q26" s="40"/>
      <c r="R26" s="40"/>
      <c r="S26" s="172"/>
      <c r="T26" s="203"/>
    </row>
    <row r="27" spans="1:20" x14ac:dyDescent="0.2">
      <c r="A27" s="20"/>
      <c r="B27" s="171" t="s">
        <v>110</v>
      </c>
      <c r="C27" s="38" t="s">
        <v>123</v>
      </c>
      <c r="D27" s="39" t="s">
        <v>132</v>
      </c>
      <c r="E27" s="40">
        <v>13.96</v>
      </c>
      <c r="F27" s="40">
        <v>13.7</v>
      </c>
      <c r="G27" s="40">
        <v>12.97</v>
      </c>
      <c r="H27" s="40">
        <v>16.7</v>
      </c>
      <c r="I27" s="40">
        <v>16.22</v>
      </c>
      <c r="J27" s="40"/>
      <c r="K27" s="40"/>
      <c r="L27" s="40"/>
      <c r="M27" s="40"/>
      <c r="N27" s="40"/>
      <c r="O27" s="40"/>
      <c r="P27" s="40"/>
      <c r="Q27" s="40"/>
      <c r="R27" s="40"/>
      <c r="S27" s="172"/>
      <c r="T27" s="203"/>
    </row>
    <row r="28" spans="1:20" x14ac:dyDescent="0.2">
      <c r="A28" s="20"/>
      <c r="B28" s="171" t="s">
        <v>148</v>
      </c>
      <c r="C28" s="38" t="s">
        <v>120</v>
      </c>
      <c r="D28" s="39" t="s">
        <v>132</v>
      </c>
      <c r="E28" s="40">
        <v>349.2</v>
      </c>
      <c r="F28" s="40">
        <v>333.8</v>
      </c>
      <c r="G28" s="40">
        <v>438.6</v>
      </c>
      <c r="H28" s="40">
        <v>391.6</v>
      </c>
      <c r="I28" s="40">
        <v>566.1</v>
      </c>
      <c r="J28" s="40"/>
      <c r="K28" s="40"/>
      <c r="L28" s="40"/>
      <c r="M28" s="40"/>
      <c r="N28" s="40"/>
      <c r="O28" s="40"/>
      <c r="P28" s="40"/>
      <c r="Q28" s="40"/>
      <c r="R28" s="40"/>
      <c r="S28" s="172"/>
      <c r="T28" s="203"/>
    </row>
    <row r="29" spans="1:20" x14ac:dyDescent="0.2">
      <c r="A29" s="20"/>
      <c r="B29" s="171" t="s">
        <v>111</v>
      </c>
      <c r="C29" s="38" t="s">
        <v>124</v>
      </c>
      <c r="D29" s="39" t="s">
        <v>132</v>
      </c>
      <c r="E29" s="40">
        <v>1570</v>
      </c>
      <c r="F29" s="40">
        <v>1060</v>
      </c>
      <c r="G29" s="40">
        <v>1115</v>
      </c>
      <c r="H29" s="40">
        <v>1572</v>
      </c>
      <c r="I29" s="40">
        <v>1600</v>
      </c>
      <c r="J29" s="40"/>
      <c r="K29" s="40"/>
      <c r="L29" s="40"/>
      <c r="M29" s="40"/>
      <c r="N29" s="40"/>
      <c r="O29" s="40"/>
      <c r="P29" s="40"/>
      <c r="Q29" s="40"/>
      <c r="R29" s="40"/>
      <c r="S29" s="172"/>
      <c r="T29" s="203"/>
    </row>
    <row r="30" spans="1:20" x14ac:dyDescent="0.2">
      <c r="A30" s="20"/>
      <c r="B30" s="171" t="s">
        <v>112</v>
      </c>
      <c r="C30" s="38" t="s">
        <v>125</v>
      </c>
      <c r="D30" s="39" t="s">
        <v>132</v>
      </c>
      <c r="E30" s="40">
        <v>0.77</v>
      </c>
      <c r="F30" s="40">
        <v>0.47</v>
      </c>
      <c r="G30" s="40">
        <v>0.71</v>
      </c>
      <c r="H30" s="40">
        <v>0.85</v>
      </c>
      <c r="I30" s="40">
        <v>0.65</v>
      </c>
      <c r="J30" s="40"/>
      <c r="K30" s="40"/>
      <c r="L30" s="40"/>
      <c r="M30" s="40"/>
      <c r="N30" s="40"/>
      <c r="O30" s="40"/>
      <c r="P30" s="40"/>
      <c r="Q30" s="40"/>
      <c r="R30" s="40"/>
      <c r="S30" s="172"/>
      <c r="T30" s="203"/>
    </row>
    <row r="31" spans="1:20" x14ac:dyDescent="0.2">
      <c r="A31" s="20"/>
      <c r="B31" s="171" t="s">
        <v>113</v>
      </c>
      <c r="C31" s="38" t="s">
        <v>126</v>
      </c>
      <c r="D31" s="39" t="s">
        <v>132</v>
      </c>
      <c r="E31" s="40">
        <v>961</v>
      </c>
      <c r="F31" s="40">
        <v>1076</v>
      </c>
      <c r="G31" s="40">
        <v>947.7</v>
      </c>
      <c r="H31" s="40">
        <v>1270</v>
      </c>
      <c r="I31" s="40">
        <v>1268</v>
      </c>
      <c r="J31" s="40"/>
      <c r="K31" s="40"/>
      <c r="L31" s="40"/>
      <c r="M31" s="40"/>
      <c r="N31" s="40"/>
      <c r="O31" s="40"/>
      <c r="P31" s="40"/>
      <c r="Q31" s="40"/>
      <c r="R31" s="40"/>
      <c r="S31" s="172"/>
      <c r="T31" s="203"/>
    </row>
    <row r="32" spans="1:20" x14ac:dyDescent="0.2">
      <c r="A32" s="20"/>
      <c r="B32" s="171" t="s">
        <v>86</v>
      </c>
      <c r="C32" s="38" t="s">
        <v>85</v>
      </c>
      <c r="D32" s="39" t="s">
        <v>132</v>
      </c>
      <c r="E32" s="40">
        <v>39.18</v>
      </c>
      <c r="F32" s="40">
        <v>27.31</v>
      </c>
      <c r="G32" s="40">
        <v>31.31</v>
      </c>
      <c r="H32" s="40">
        <v>38.74</v>
      </c>
      <c r="I32" s="40">
        <v>41.76</v>
      </c>
      <c r="J32" s="40"/>
      <c r="K32" s="40"/>
      <c r="L32" s="40"/>
      <c r="M32" s="40"/>
      <c r="N32" s="40"/>
      <c r="O32" s="40"/>
      <c r="P32" s="40"/>
      <c r="Q32" s="40"/>
      <c r="R32" s="40"/>
      <c r="S32" s="172"/>
      <c r="T32" s="203"/>
    </row>
    <row r="33" spans="1:20" x14ac:dyDescent="0.2">
      <c r="A33" s="20"/>
      <c r="B33" s="171" t="s">
        <v>69</v>
      </c>
      <c r="C33" s="38" t="s">
        <v>68</v>
      </c>
      <c r="D33" s="39" t="s">
        <v>132</v>
      </c>
      <c r="E33" s="40" t="s">
        <v>252</v>
      </c>
      <c r="F33" s="40" t="s">
        <v>252</v>
      </c>
      <c r="G33" s="40">
        <v>0.17100000000000001</v>
      </c>
      <c r="H33" s="40" t="s">
        <v>252</v>
      </c>
      <c r="I33" s="40">
        <v>0.36399999999999999</v>
      </c>
      <c r="J33" s="40"/>
      <c r="K33" s="40"/>
      <c r="L33" s="40"/>
      <c r="M33" s="40"/>
      <c r="N33" s="40"/>
      <c r="O33" s="40"/>
      <c r="P33" s="40"/>
      <c r="Q33" s="40"/>
      <c r="R33" s="40"/>
      <c r="S33" s="172"/>
      <c r="T33" s="203"/>
    </row>
    <row r="34" spans="1:20" x14ac:dyDescent="0.2">
      <c r="A34" s="20"/>
      <c r="B34" s="171" t="s">
        <v>84</v>
      </c>
      <c r="C34" s="38" t="s">
        <v>83</v>
      </c>
      <c r="D34" s="39" t="s">
        <v>132</v>
      </c>
      <c r="E34" s="40">
        <v>3.665</v>
      </c>
      <c r="F34" s="40">
        <v>3.3359999999999999</v>
      </c>
      <c r="G34" s="40">
        <v>3.0939999999999999</v>
      </c>
      <c r="H34" s="40">
        <v>3.9950000000000001</v>
      </c>
      <c r="I34" s="40">
        <v>4.2750000000000004</v>
      </c>
      <c r="J34" s="40"/>
      <c r="K34" s="40"/>
      <c r="L34" s="40"/>
      <c r="M34" s="40"/>
      <c r="N34" s="40"/>
      <c r="O34" s="40"/>
      <c r="P34" s="40"/>
      <c r="Q34" s="40"/>
      <c r="R34" s="40"/>
      <c r="S34" s="172"/>
      <c r="T34" s="203"/>
    </row>
    <row r="35" spans="1:20" x14ac:dyDescent="0.2">
      <c r="A35" s="20"/>
      <c r="B35" s="171" t="s">
        <v>150</v>
      </c>
      <c r="C35" s="38" t="s">
        <v>82</v>
      </c>
      <c r="D35" s="39" t="s">
        <v>132</v>
      </c>
      <c r="E35" s="40">
        <v>8.3789999999999996</v>
      </c>
      <c r="F35" s="40">
        <v>4.468</v>
      </c>
      <c r="G35" s="40">
        <v>3.7759999999999998</v>
      </c>
      <c r="H35" s="40">
        <v>4.3550000000000004</v>
      </c>
      <c r="I35" s="40">
        <v>6.3170000000000002</v>
      </c>
      <c r="J35" s="40"/>
      <c r="K35" s="40"/>
      <c r="L35" s="40"/>
      <c r="M35" s="40"/>
      <c r="N35" s="40"/>
      <c r="O35" s="40"/>
      <c r="P35" s="40"/>
      <c r="Q35" s="40"/>
      <c r="R35" s="40"/>
      <c r="S35" s="172"/>
      <c r="T35" s="203"/>
    </row>
    <row r="36" spans="1:20" x14ac:dyDescent="0.2">
      <c r="A36" s="20"/>
      <c r="B36" s="171" t="s">
        <v>103</v>
      </c>
      <c r="C36" s="38" t="s">
        <v>102</v>
      </c>
      <c r="D36" s="39" t="s">
        <v>132</v>
      </c>
      <c r="E36" s="40">
        <v>0.33510000000000001</v>
      </c>
      <c r="F36" s="40">
        <v>0.253</v>
      </c>
      <c r="G36" s="40">
        <v>0.20280000000000001</v>
      </c>
      <c r="H36" s="40">
        <v>0.251</v>
      </c>
      <c r="I36" s="40">
        <v>0.48120000000000002</v>
      </c>
      <c r="J36" s="40"/>
      <c r="K36" s="40"/>
      <c r="L36" s="40"/>
      <c r="M36" s="40"/>
      <c r="N36" s="40"/>
      <c r="O36" s="40"/>
      <c r="P36" s="40"/>
      <c r="Q36" s="40"/>
      <c r="R36" s="40"/>
      <c r="S36" s="172"/>
      <c r="T36" s="203"/>
    </row>
    <row r="37" spans="1:20" x14ac:dyDescent="0.2">
      <c r="A37" s="20"/>
      <c r="B37" s="171" t="s">
        <v>81</v>
      </c>
      <c r="C37" s="38" t="s">
        <v>80</v>
      </c>
      <c r="D37" s="39" t="s">
        <v>132</v>
      </c>
      <c r="E37" s="40">
        <v>137</v>
      </c>
      <c r="F37" s="40">
        <v>26.86</v>
      </c>
      <c r="G37" s="40">
        <v>44.37</v>
      </c>
      <c r="H37" s="40">
        <v>195.6</v>
      </c>
      <c r="I37" s="40">
        <v>205.7</v>
      </c>
      <c r="J37" s="40"/>
      <c r="K37" s="40"/>
      <c r="L37" s="40"/>
      <c r="M37" s="40"/>
      <c r="N37" s="40"/>
      <c r="O37" s="40"/>
      <c r="P37" s="40"/>
      <c r="Q37" s="40"/>
      <c r="R37" s="40"/>
      <c r="S37" s="172"/>
      <c r="T37" s="203"/>
    </row>
    <row r="38" spans="1:20" x14ac:dyDescent="0.2">
      <c r="A38" s="20"/>
      <c r="B38" s="171" t="s">
        <v>114</v>
      </c>
      <c r="C38" s="38" t="s">
        <v>127</v>
      </c>
      <c r="D38" s="39" t="s">
        <v>132</v>
      </c>
      <c r="E38" s="40">
        <v>565</v>
      </c>
      <c r="F38" s="40">
        <v>478.5</v>
      </c>
      <c r="G38" s="40">
        <v>502.6</v>
      </c>
      <c r="H38" s="40">
        <v>618.20000000000005</v>
      </c>
      <c r="I38" s="40">
        <v>594.29999999999995</v>
      </c>
      <c r="J38" s="40"/>
      <c r="K38" s="40"/>
      <c r="L38" s="40"/>
      <c r="M38" s="40"/>
      <c r="N38" s="40"/>
      <c r="O38" s="40"/>
      <c r="P38" s="40"/>
      <c r="Q38" s="40"/>
      <c r="R38" s="40"/>
      <c r="S38" s="172"/>
      <c r="T38" s="203"/>
    </row>
    <row r="39" spans="1:20" x14ac:dyDescent="0.2">
      <c r="A39" s="20"/>
      <c r="B39" s="171" t="s">
        <v>77</v>
      </c>
      <c r="C39" s="38" t="s">
        <v>76</v>
      </c>
      <c r="D39" s="39" t="s">
        <v>132</v>
      </c>
      <c r="E39" s="40">
        <v>4.3680000000000003</v>
      </c>
      <c r="F39" s="40">
        <v>2.2029999999999998</v>
      </c>
      <c r="G39" s="40">
        <v>4.0949999999999998</v>
      </c>
      <c r="H39" s="40">
        <v>3.6760000000000002</v>
      </c>
      <c r="I39" s="40">
        <v>4.8609999999999998</v>
      </c>
      <c r="J39" s="40"/>
      <c r="K39" s="40"/>
      <c r="L39" s="40"/>
      <c r="M39" s="40"/>
      <c r="N39" s="40"/>
      <c r="O39" s="40"/>
      <c r="P39" s="40"/>
      <c r="Q39" s="40"/>
      <c r="R39" s="40"/>
      <c r="S39" s="172"/>
      <c r="T39" s="203"/>
    </row>
    <row r="40" spans="1:20" x14ac:dyDescent="0.2">
      <c r="A40" s="20"/>
      <c r="B40" s="171" t="s">
        <v>115</v>
      </c>
      <c r="C40" s="38" t="s">
        <v>128</v>
      </c>
      <c r="D40" s="39" t="s">
        <v>132</v>
      </c>
      <c r="E40" s="40">
        <v>1173</v>
      </c>
      <c r="F40" s="40">
        <v>978.3</v>
      </c>
      <c r="G40" s="40">
        <v>1377</v>
      </c>
      <c r="H40" s="40">
        <v>1405</v>
      </c>
      <c r="I40" s="40">
        <v>1168</v>
      </c>
      <c r="J40" s="40"/>
      <c r="K40" s="40"/>
      <c r="L40" s="40"/>
      <c r="M40" s="40"/>
      <c r="N40" s="40"/>
      <c r="O40" s="40"/>
      <c r="P40" s="40"/>
      <c r="Q40" s="40"/>
      <c r="R40" s="40"/>
      <c r="S40" s="172"/>
      <c r="T40" s="203"/>
    </row>
    <row r="41" spans="1:20" x14ac:dyDescent="0.2">
      <c r="A41" s="20"/>
      <c r="B41" s="171" t="s">
        <v>116</v>
      </c>
      <c r="C41" s="38" t="s">
        <v>129</v>
      </c>
      <c r="D41" s="39" t="s">
        <v>132</v>
      </c>
      <c r="E41" s="40">
        <v>3612</v>
      </c>
      <c r="F41" s="40">
        <v>5643</v>
      </c>
      <c r="G41" s="40">
        <v>4879</v>
      </c>
      <c r="H41" s="40">
        <v>5796</v>
      </c>
      <c r="I41" s="40">
        <v>5998</v>
      </c>
      <c r="J41" s="40"/>
      <c r="K41" s="40"/>
      <c r="L41" s="40"/>
      <c r="M41" s="40"/>
      <c r="N41" s="40"/>
      <c r="O41" s="40"/>
      <c r="P41" s="40"/>
      <c r="Q41" s="40"/>
      <c r="R41" s="40"/>
      <c r="S41" s="172"/>
      <c r="T41" s="203"/>
    </row>
    <row r="42" spans="1:20" x14ac:dyDescent="0.2">
      <c r="A42" s="20"/>
      <c r="B42" s="171" t="s">
        <v>75</v>
      </c>
      <c r="C42" s="38" t="s">
        <v>74</v>
      </c>
      <c r="D42" s="39" t="s">
        <v>132</v>
      </c>
      <c r="E42" s="40">
        <v>0.22</v>
      </c>
      <c r="F42" s="40" t="s">
        <v>253</v>
      </c>
      <c r="G42" s="40" t="s">
        <v>253</v>
      </c>
      <c r="H42" s="40">
        <v>0.29399999999999998</v>
      </c>
      <c r="I42" s="40">
        <v>0.18099999999999999</v>
      </c>
      <c r="J42" s="40"/>
      <c r="K42" s="40"/>
      <c r="L42" s="40"/>
      <c r="M42" s="40"/>
      <c r="N42" s="40"/>
      <c r="O42" s="40"/>
      <c r="P42" s="40"/>
      <c r="Q42" s="40"/>
      <c r="R42" s="40"/>
      <c r="S42" s="172"/>
      <c r="T42" s="203"/>
    </row>
    <row r="43" spans="1:20" x14ac:dyDescent="0.2">
      <c r="A43" s="20"/>
      <c r="B43" s="171" t="s">
        <v>117</v>
      </c>
      <c r="C43" s="38" t="s">
        <v>130</v>
      </c>
      <c r="D43" s="39" t="s">
        <v>132</v>
      </c>
      <c r="E43" s="40">
        <v>42</v>
      </c>
      <c r="F43" s="40">
        <v>31.34</v>
      </c>
      <c r="G43" s="40">
        <v>32.619999999999997</v>
      </c>
      <c r="H43" s="40">
        <v>43</v>
      </c>
      <c r="I43" s="40">
        <v>43.02</v>
      </c>
      <c r="J43" s="40"/>
      <c r="K43" s="40"/>
      <c r="L43" s="40"/>
      <c r="M43" s="40"/>
      <c r="N43" s="40"/>
      <c r="O43" s="40"/>
      <c r="P43" s="40"/>
      <c r="Q43" s="40"/>
      <c r="R43" s="40"/>
      <c r="S43" s="172"/>
      <c r="T43" s="203"/>
    </row>
    <row r="44" spans="1:20" x14ac:dyDescent="0.2">
      <c r="A44" s="20"/>
      <c r="B44" s="171" t="s">
        <v>194</v>
      </c>
      <c r="C44" s="38" t="s">
        <v>195</v>
      </c>
      <c r="D44" s="39" t="s">
        <v>132</v>
      </c>
      <c r="E44" s="40" t="s">
        <v>254</v>
      </c>
      <c r="F44" s="40" t="s">
        <v>254</v>
      </c>
      <c r="G44" s="40" t="s">
        <v>254</v>
      </c>
      <c r="H44" s="40" t="s">
        <v>254</v>
      </c>
      <c r="I44" s="40">
        <v>0.17510000000000001</v>
      </c>
      <c r="J44" s="40"/>
      <c r="K44" s="40"/>
      <c r="L44" s="40"/>
      <c r="M44" s="40"/>
      <c r="N44" s="40"/>
      <c r="O44" s="40"/>
      <c r="P44" s="40"/>
      <c r="Q44" s="40"/>
      <c r="R44" s="40"/>
      <c r="S44" s="172"/>
      <c r="T44" s="203"/>
    </row>
    <row r="45" spans="1:20" x14ac:dyDescent="0.2">
      <c r="A45" s="20"/>
      <c r="B45" s="171" t="s">
        <v>73</v>
      </c>
      <c r="C45" s="38" t="s">
        <v>72</v>
      </c>
      <c r="D45" s="39" t="s">
        <v>132</v>
      </c>
      <c r="E45" s="40">
        <v>5.569</v>
      </c>
      <c r="F45" s="40">
        <v>4.2069999999999999</v>
      </c>
      <c r="G45" s="40">
        <v>3.9830000000000001</v>
      </c>
      <c r="H45" s="40">
        <v>5.22</v>
      </c>
      <c r="I45" s="40">
        <v>6.3949999999999996</v>
      </c>
      <c r="J45" s="40"/>
      <c r="K45" s="40"/>
      <c r="L45" s="40"/>
      <c r="M45" s="40"/>
      <c r="N45" s="40"/>
      <c r="O45" s="40"/>
      <c r="P45" s="40"/>
      <c r="Q45" s="40"/>
      <c r="R45" s="40"/>
      <c r="S45" s="172"/>
      <c r="T45" s="203"/>
    </row>
    <row r="46" spans="1:20" ht="12.75" thickBot="1" x14ac:dyDescent="0.25">
      <c r="A46" s="20"/>
      <c r="B46" s="173" t="s">
        <v>71</v>
      </c>
      <c r="C46" s="174" t="s">
        <v>70</v>
      </c>
      <c r="D46" s="175" t="s">
        <v>132</v>
      </c>
      <c r="E46" s="176">
        <v>215.1</v>
      </c>
      <c r="F46" s="176">
        <v>107.3</v>
      </c>
      <c r="G46" s="176">
        <v>123.8</v>
      </c>
      <c r="H46" s="176">
        <v>155</v>
      </c>
      <c r="I46" s="176">
        <v>326.89999999999998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203"/>
    </row>
    <row r="47" spans="1:20" ht="4.5" customHeight="1" x14ac:dyDescent="0.2">
      <c r="A47" s="20"/>
      <c r="B47" s="41"/>
      <c r="C47" s="42"/>
      <c r="D47" s="43"/>
      <c r="E47" s="41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20" x14ac:dyDescent="0.2">
      <c r="A48" s="20"/>
      <c r="B48" s="186" t="s">
        <v>256</v>
      </c>
      <c r="C48" s="20"/>
      <c r="D48" s="43"/>
      <c r="E48" s="45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26" x14ac:dyDescent="0.2">
      <c r="A49" s="20"/>
      <c r="B49" s="23" t="s">
        <v>255</v>
      </c>
      <c r="C49" s="42"/>
      <c r="D49" s="43"/>
      <c r="E49" s="20"/>
      <c r="F49" s="23"/>
      <c r="G49" s="46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26" ht="12.75" thickBot="1" x14ac:dyDescent="0.25">
      <c r="A50" s="20"/>
      <c r="B50" s="41"/>
      <c r="C50" s="42"/>
      <c r="D50" s="43"/>
      <c r="E50" s="46"/>
      <c r="F50" s="23"/>
      <c r="G50" s="46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26" ht="12.6" customHeight="1" x14ac:dyDescent="0.2">
      <c r="A51" s="20"/>
      <c r="B51" s="554" t="s">
        <v>196</v>
      </c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6"/>
      <c r="T51" s="203"/>
    </row>
    <row r="52" spans="1:26" s="16" customFormat="1" ht="12.6" customHeight="1" x14ac:dyDescent="0.2">
      <c r="A52" s="36"/>
      <c r="B52" s="539" t="s">
        <v>190</v>
      </c>
      <c r="C52" s="540"/>
      <c r="D52" s="538" t="s">
        <v>104</v>
      </c>
      <c r="E52" s="540" t="str">
        <f>E12</f>
        <v>Fecha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4"/>
      <c r="T52" s="204"/>
    </row>
    <row r="53" spans="1:26" ht="12.75" customHeight="1" x14ac:dyDescent="0.2">
      <c r="A53" s="20"/>
      <c r="B53" s="539"/>
      <c r="C53" s="540"/>
      <c r="D53" s="538"/>
      <c r="E53" s="37">
        <f>'A.2.4. Cálculo PM10 y VM'!$E12</f>
        <v>0</v>
      </c>
      <c r="F53" s="37">
        <f>'A.2.4. Cálculo PM10 y VM'!$E13</f>
        <v>0</v>
      </c>
      <c r="G53" s="37">
        <f>'A.2.4. Cálculo PM10 y VM'!$E14</f>
        <v>0</v>
      </c>
      <c r="H53" s="37">
        <f>'A.2.4. Cálculo PM10 y VM'!$E15</f>
        <v>0</v>
      </c>
      <c r="I53" s="37">
        <f>'A.2.4. Cálculo PM10 y VM'!$E16</f>
        <v>0</v>
      </c>
      <c r="J53" s="37" t="e">
        <f>'A.2.4. Cálculo PM10 y VM'!$E17</f>
        <v>#REF!</v>
      </c>
      <c r="K53" s="37" t="e">
        <f>'A.2.4. Cálculo PM10 y VM'!$E18</f>
        <v>#REF!</v>
      </c>
      <c r="L53" s="37" t="e">
        <f>'A.2.4. Cálculo PM10 y VM'!$E19</f>
        <v>#REF!</v>
      </c>
      <c r="M53" s="37" t="e">
        <f>'A.2.4. Cálculo PM10 y VM'!$E20</f>
        <v>#REF!</v>
      </c>
      <c r="N53" s="37" t="e">
        <f>'A.2.4. Cálculo PM10 y VM'!$E21</f>
        <v>#REF!</v>
      </c>
      <c r="O53" s="37" t="e">
        <f>'A.2.4. Cálculo PM10 y VM'!$E22</f>
        <v>#REF!</v>
      </c>
      <c r="P53" s="37" t="e">
        <f>'A.2.4. Cálculo PM10 y VM'!$E23</f>
        <v>#REF!</v>
      </c>
      <c r="Q53" s="37" t="e">
        <f>'A.2.4. Cálculo PM10 y VM'!$E24</f>
        <v>#REF!</v>
      </c>
      <c r="R53" s="37" t="e">
        <f>'A.2.4. Cálculo PM10 y VM'!$E25</f>
        <v>#REF!</v>
      </c>
      <c r="S53" s="170" t="e">
        <f>'A.2.4. Cálculo PM10 y VM'!$E26</f>
        <v>#REF!</v>
      </c>
      <c r="T53" s="203"/>
    </row>
    <row r="54" spans="1:26" s="16" customFormat="1" ht="13.5" x14ac:dyDescent="0.2">
      <c r="A54" s="36"/>
      <c r="B54" s="537" t="s">
        <v>187</v>
      </c>
      <c r="C54" s="538"/>
      <c r="D54" s="538"/>
      <c r="E54" s="47" t="e">
        <f>'A.2.4. Cálculo PM10 y VM'!K12</f>
        <v>#DIV/0!</v>
      </c>
      <c r="F54" s="47" t="e">
        <f>'A.2.4. Cálculo PM10 y VM'!K13</f>
        <v>#DIV/0!</v>
      </c>
      <c r="G54" s="47" t="e">
        <f>'A.2.4. Cálculo PM10 y VM'!K14</f>
        <v>#DIV/0!</v>
      </c>
      <c r="H54" s="47" t="e">
        <f>'A.2.4. Cálculo PM10 y VM'!K15</f>
        <v>#DIV/0!</v>
      </c>
      <c r="I54" s="47" t="e">
        <f>'A.2.4. Cálculo PM10 y VM'!K16</f>
        <v>#DIV/0!</v>
      </c>
      <c r="J54" s="47" t="e">
        <f>'A.2.4. Cálculo PM10 y VM'!#REF!</f>
        <v>#REF!</v>
      </c>
      <c r="K54" s="47" t="e">
        <f>'A.2.4. Cálculo PM10 y VM'!#REF!</f>
        <v>#REF!</v>
      </c>
      <c r="L54" s="47" t="e">
        <f>'A.2.4. Cálculo PM10 y VM'!#REF!</f>
        <v>#REF!</v>
      </c>
      <c r="M54" s="47" t="e">
        <f>'A.2.4. Cálculo PM10 y VM'!#REF!</f>
        <v>#REF!</v>
      </c>
      <c r="N54" s="47" t="e">
        <f>'A.2.4. Cálculo PM10 y VM'!#REF!</f>
        <v>#REF!</v>
      </c>
      <c r="O54" s="47" t="e">
        <f>'A.2.4. Cálculo PM10 y VM'!#REF!</f>
        <v>#REF!</v>
      </c>
      <c r="P54" s="47" t="e">
        <f>'A.2.4. Cálculo PM10 y VM'!#REF!</f>
        <v>#REF!</v>
      </c>
      <c r="Q54" s="47" t="e">
        <f>'A.2.4. Cálculo PM10 y VM'!#REF!</f>
        <v>#REF!</v>
      </c>
      <c r="R54" s="47" t="e">
        <f>'A.2.4. Cálculo PM10 y VM'!#REF!</f>
        <v>#REF!</v>
      </c>
      <c r="S54" s="178" t="e">
        <f>'A.2.4. Cálculo PM10 y VM'!#REF!</f>
        <v>#REF!</v>
      </c>
      <c r="T54" s="204"/>
      <c r="V54" s="216" t="s">
        <v>231</v>
      </c>
      <c r="W54" s="216" t="s">
        <v>215</v>
      </c>
      <c r="X54" s="216" t="s">
        <v>232</v>
      </c>
      <c r="Y54" s="216" t="s">
        <v>233</v>
      </c>
    </row>
    <row r="55" spans="1:26" ht="13.5" x14ac:dyDescent="0.2">
      <c r="A55" s="20"/>
      <c r="B55" s="171" t="s">
        <v>101</v>
      </c>
      <c r="C55" s="38" t="s">
        <v>100</v>
      </c>
      <c r="D55" s="39" t="s">
        <v>135</v>
      </c>
      <c r="E55" s="48" t="e">
        <f>IF(ISNUMBER(FIND("&lt;",E14)),"N.D.",PRODUCT(E14,1/E$54))</f>
        <v>#DIV/0!</v>
      </c>
      <c r="F55" s="48" t="e">
        <f t="shared" ref="F55:I55" si="0">IF(ISNUMBER(FIND("&lt;",F14)),"N.D.",PRODUCT(F14,1/F$54))</f>
        <v>#DIV/0!</v>
      </c>
      <c r="G55" s="48" t="e">
        <f t="shared" si="0"/>
        <v>#DIV/0!</v>
      </c>
      <c r="H55" s="48" t="e">
        <f t="shared" si="0"/>
        <v>#DIV/0!</v>
      </c>
      <c r="I55" s="48" t="e">
        <f t="shared" si="0"/>
        <v>#DIV/0!</v>
      </c>
      <c r="J55" s="48" t="e">
        <f t="shared" ref="J55:S55" si="1">IF(ISNUMBER(FIND("&lt;",J14)),"N.D.",PRODUCT(J14,1/J$54))</f>
        <v>#REF!</v>
      </c>
      <c r="K55" s="48" t="e">
        <f t="shared" si="1"/>
        <v>#REF!</v>
      </c>
      <c r="L55" s="48" t="e">
        <f t="shared" si="1"/>
        <v>#REF!</v>
      </c>
      <c r="M55" s="48" t="e">
        <f t="shared" si="1"/>
        <v>#REF!</v>
      </c>
      <c r="N55" s="48" t="e">
        <f t="shared" si="1"/>
        <v>#REF!</v>
      </c>
      <c r="O55" s="48" t="e">
        <f t="shared" si="1"/>
        <v>#REF!</v>
      </c>
      <c r="P55" s="48" t="e">
        <f t="shared" si="1"/>
        <v>#REF!</v>
      </c>
      <c r="Q55" s="48" t="e">
        <f t="shared" si="1"/>
        <v>#REF!</v>
      </c>
      <c r="R55" s="48" t="e">
        <f t="shared" si="1"/>
        <v>#REF!</v>
      </c>
      <c r="S55" s="179" t="e">
        <f t="shared" si="1"/>
        <v>#REF!</v>
      </c>
      <c r="T55" s="203"/>
      <c r="V55" s="233"/>
      <c r="W55" s="233"/>
      <c r="X55" s="233"/>
    </row>
    <row r="56" spans="1:26" ht="13.5" x14ac:dyDescent="0.2">
      <c r="A56" s="20"/>
      <c r="B56" s="171" t="s">
        <v>79</v>
      </c>
      <c r="C56" s="38" t="s">
        <v>78</v>
      </c>
      <c r="D56" s="39" t="s">
        <v>135</v>
      </c>
      <c r="E56" s="48" t="e">
        <f t="shared" ref="E56:I56" si="2">IF(ISNUMBER(FIND("&lt;",E15)),"N.D.",PRODUCT(E15,1/E$54))</f>
        <v>#DIV/0!</v>
      </c>
      <c r="F56" s="48" t="e">
        <f t="shared" si="2"/>
        <v>#DIV/0!</v>
      </c>
      <c r="G56" s="48" t="e">
        <f t="shared" si="2"/>
        <v>#DIV/0!</v>
      </c>
      <c r="H56" s="48" t="e">
        <f t="shared" si="2"/>
        <v>#DIV/0!</v>
      </c>
      <c r="I56" s="48" t="e">
        <f t="shared" si="2"/>
        <v>#DIV/0!</v>
      </c>
      <c r="J56" s="48" t="e">
        <f t="shared" ref="J56:S56" si="3">IF(ISNUMBER(FIND("&lt;",J15)),"N.D.",PRODUCT(J15,1/J$54))</f>
        <v>#REF!</v>
      </c>
      <c r="K56" s="48" t="e">
        <f t="shared" si="3"/>
        <v>#REF!</v>
      </c>
      <c r="L56" s="48" t="e">
        <f t="shared" si="3"/>
        <v>#REF!</v>
      </c>
      <c r="M56" s="48" t="e">
        <f t="shared" si="3"/>
        <v>#REF!</v>
      </c>
      <c r="N56" s="48" t="e">
        <f t="shared" si="3"/>
        <v>#REF!</v>
      </c>
      <c r="O56" s="48" t="e">
        <f t="shared" si="3"/>
        <v>#REF!</v>
      </c>
      <c r="P56" s="48" t="e">
        <f t="shared" si="3"/>
        <v>#REF!</v>
      </c>
      <c r="Q56" s="48" t="e">
        <f t="shared" si="3"/>
        <v>#REF!</v>
      </c>
      <c r="R56" s="48" t="e">
        <f t="shared" si="3"/>
        <v>#REF!</v>
      </c>
      <c r="S56" s="179" t="e">
        <f t="shared" si="3"/>
        <v>#REF!</v>
      </c>
      <c r="T56" s="203"/>
      <c r="V56" s="233"/>
      <c r="W56" s="233"/>
      <c r="X56" s="233"/>
    </row>
    <row r="57" spans="1:26" ht="13.5" x14ac:dyDescent="0.2">
      <c r="A57" s="20"/>
      <c r="B57" s="171" t="s">
        <v>147</v>
      </c>
      <c r="C57" s="38" t="s">
        <v>99</v>
      </c>
      <c r="D57" s="39" t="s">
        <v>135</v>
      </c>
      <c r="E57" s="48" t="e">
        <f t="shared" ref="E57:I57" si="4">IF(ISNUMBER(FIND("&lt;",E16)),"N.D.",PRODUCT(E16,1/E$54))</f>
        <v>#DIV/0!</v>
      </c>
      <c r="F57" s="48" t="e">
        <f t="shared" si="4"/>
        <v>#DIV/0!</v>
      </c>
      <c r="G57" s="48" t="e">
        <f t="shared" si="4"/>
        <v>#DIV/0!</v>
      </c>
      <c r="H57" s="48" t="e">
        <f t="shared" si="4"/>
        <v>#DIV/0!</v>
      </c>
      <c r="I57" s="48" t="e">
        <f t="shared" si="4"/>
        <v>#DIV/0!</v>
      </c>
      <c r="J57" s="48" t="e">
        <f t="shared" ref="J57:S57" si="5">IF(ISNUMBER(FIND("&lt;",J16)),"N.D.",PRODUCT(J16,1/J$54))</f>
        <v>#REF!</v>
      </c>
      <c r="K57" s="48" t="e">
        <f t="shared" si="5"/>
        <v>#REF!</v>
      </c>
      <c r="L57" s="48" t="e">
        <f t="shared" si="5"/>
        <v>#REF!</v>
      </c>
      <c r="M57" s="48" t="e">
        <f t="shared" si="5"/>
        <v>#REF!</v>
      </c>
      <c r="N57" s="48" t="e">
        <f t="shared" si="5"/>
        <v>#REF!</v>
      </c>
      <c r="O57" s="48" t="e">
        <f t="shared" si="5"/>
        <v>#REF!</v>
      </c>
      <c r="P57" s="48" t="e">
        <f t="shared" si="5"/>
        <v>#REF!</v>
      </c>
      <c r="Q57" s="48" t="e">
        <f t="shared" si="5"/>
        <v>#REF!</v>
      </c>
      <c r="R57" s="48" t="e">
        <f t="shared" si="5"/>
        <v>#REF!</v>
      </c>
      <c r="S57" s="179" t="e">
        <f t="shared" si="5"/>
        <v>#REF!</v>
      </c>
      <c r="T57" s="203"/>
      <c r="V57" s="233"/>
      <c r="W57" s="233"/>
      <c r="X57" s="233"/>
    </row>
    <row r="58" spans="1:26" ht="13.5" x14ac:dyDescent="0.2">
      <c r="A58" s="20"/>
      <c r="B58" s="171" t="s">
        <v>98</v>
      </c>
      <c r="C58" s="38" t="s">
        <v>97</v>
      </c>
      <c r="D58" s="39" t="s">
        <v>135</v>
      </c>
      <c r="E58" s="48" t="e">
        <f t="shared" ref="E58:I58" si="6">IF(ISNUMBER(FIND("&lt;",E17)),"N.D.",PRODUCT(E17,1/E$54))</f>
        <v>#DIV/0!</v>
      </c>
      <c r="F58" s="48" t="e">
        <f t="shared" si="6"/>
        <v>#DIV/0!</v>
      </c>
      <c r="G58" s="48" t="e">
        <f t="shared" si="6"/>
        <v>#DIV/0!</v>
      </c>
      <c r="H58" s="48" t="e">
        <f t="shared" si="6"/>
        <v>#DIV/0!</v>
      </c>
      <c r="I58" s="48" t="e">
        <f t="shared" si="6"/>
        <v>#DIV/0!</v>
      </c>
      <c r="J58" s="48" t="e">
        <f t="shared" ref="J58:S58" si="7">IF(ISNUMBER(FIND("&lt;",J17)),"N.D.",PRODUCT(J17,1/J$54))</f>
        <v>#REF!</v>
      </c>
      <c r="K58" s="48" t="e">
        <f t="shared" si="7"/>
        <v>#REF!</v>
      </c>
      <c r="L58" s="48" t="e">
        <f t="shared" si="7"/>
        <v>#REF!</v>
      </c>
      <c r="M58" s="48" t="e">
        <f t="shared" si="7"/>
        <v>#REF!</v>
      </c>
      <c r="N58" s="48" t="e">
        <f t="shared" si="7"/>
        <v>#REF!</v>
      </c>
      <c r="O58" s="48" t="e">
        <f t="shared" si="7"/>
        <v>#REF!</v>
      </c>
      <c r="P58" s="48" t="e">
        <f t="shared" si="7"/>
        <v>#REF!</v>
      </c>
      <c r="Q58" s="48" t="e">
        <f t="shared" si="7"/>
        <v>#REF!</v>
      </c>
      <c r="R58" s="48" t="e">
        <f t="shared" si="7"/>
        <v>#REF!</v>
      </c>
      <c r="S58" s="179" t="e">
        <f t="shared" si="7"/>
        <v>#REF!</v>
      </c>
      <c r="T58" s="203"/>
      <c r="V58" s="233"/>
      <c r="W58" s="233"/>
      <c r="X58" s="233"/>
    </row>
    <row r="59" spans="1:26" ht="13.5" x14ac:dyDescent="0.2">
      <c r="A59" s="20"/>
      <c r="B59" s="171" t="s">
        <v>96</v>
      </c>
      <c r="C59" s="38" t="s">
        <v>95</v>
      </c>
      <c r="D59" s="39" t="s">
        <v>135</v>
      </c>
      <c r="E59" s="48" t="str">
        <f t="shared" ref="E59:I59" si="8">IF(ISNUMBER(FIND("&lt;",E18)),"N.D.",PRODUCT(E18,1/E$54))</f>
        <v>N.D.</v>
      </c>
      <c r="F59" s="48" t="str">
        <f t="shared" si="8"/>
        <v>N.D.</v>
      </c>
      <c r="G59" s="48" t="str">
        <f t="shared" si="8"/>
        <v>N.D.</v>
      </c>
      <c r="H59" s="48" t="str">
        <f t="shared" si="8"/>
        <v>N.D.</v>
      </c>
      <c r="I59" s="48" t="str">
        <f t="shared" si="8"/>
        <v>N.D.</v>
      </c>
      <c r="J59" s="48" t="e">
        <f t="shared" ref="J59:S59" si="9">IF(ISNUMBER(FIND("&lt;",J18)),"N.D.",PRODUCT(J18,1/J$54))</f>
        <v>#REF!</v>
      </c>
      <c r="K59" s="48" t="e">
        <f t="shared" si="9"/>
        <v>#REF!</v>
      </c>
      <c r="L59" s="48" t="e">
        <f t="shared" si="9"/>
        <v>#REF!</v>
      </c>
      <c r="M59" s="48" t="e">
        <f t="shared" si="9"/>
        <v>#REF!</v>
      </c>
      <c r="N59" s="48" t="e">
        <f t="shared" si="9"/>
        <v>#REF!</v>
      </c>
      <c r="O59" s="48" t="e">
        <f t="shared" si="9"/>
        <v>#REF!</v>
      </c>
      <c r="P59" s="48" t="e">
        <f t="shared" si="9"/>
        <v>#REF!</v>
      </c>
      <c r="Q59" s="48" t="e">
        <f t="shared" si="9"/>
        <v>#REF!</v>
      </c>
      <c r="R59" s="48" t="e">
        <f t="shared" si="9"/>
        <v>#REF!</v>
      </c>
      <c r="S59" s="179" t="e">
        <f t="shared" si="9"/>
        <v>#REF!</v>
      </c>
      <c r="T59" s="203"/>
      <c r="V59" s="233"/>
      <c r="W59" s="233"/>
      <c r="X59" s="233"/>
    </row>
    <row r="60" spans="1:26" ht="13.5" x14ac:dyDescent="0.2">
      <c r="A60" s="20"/>
      <c r="B60" s="171" t="s">
        <v>106</v>
      </c>
      <c r="C60" s="38" t="s">
        <v>118</v>
      </c>
      <c r="D60" s="39" t="s">
        <v>135</v>
      </c>
      <c r="E60" s="48" t="e">
        <f t="shared" ref="E60:I60" si="10">IF(ISNUMBER(FIND("&lt;",E19)),"N.D.",PRODUCT(E19,1/E$54))</f>
        <v>#DIV/0!</v>
      </c>
      <c r="F60" s="48" t="e">
        <f t="shared" si="10"/>
        <v>#DIV/0!</v>
      </c>
      <c r="G60" s="48" t="e">
        <f t="shared" si="10"/>
        <v>#DIV/0!</v>
      </c>
      <c r="H60" s="48" t="e">
        <f t="shared" si="10"/>
        <v>#DIV/0!</v>
      </c>
      <c r="I60" s="48" t="e">
        <f t="shared" si="10"/>
        <v>#DIV/0!</v>
      </c>
      <c r="J60" s="48" t="e">
        <f t="shared" ref="J60:S60" si="11">IF(ISNUMBER(FIND("&lt;",J19)),"N.D.",PRODUCT(J19,1/J$54))</f>
        <v>#REF!</v>
      </c>
      <c r="K60" s="48" t="e">
        <f t="shared" si="11"/>
        <v>#REF!</v>
      </c>
      <c r="L60" s="48" t="e">
        <f t="shared" si="11"/>
        <v>#REF!</v>
      </c>
      <c r="M60" s="48" t="e">
        <f t="shared" si="11"/>
        <v>#REF!</v>
      </c>
      <c r="N60" s="48" t="e">
        <f t="shared" si="11"/>
        <v>#REF!</v>
      </c>
      <c r="O60" s="48" t="e">
        <f t="shared" si="11"/>
        <v>#REF!</v>
      </c>
      <c r="P60" s="48" t="e">
        <f t="shared" si="11"/>
        <v>#REF!</v>
      </c>
      <c r="Q60" s="48" t="e">
        <f t="shared" si="11"/>
        <v>#REF!</v>
      </c>
      <c r="R60" s="48" t="e">
        <f t="shared" si="11"/>
        <v>#REF!</v>
      </c>
      <c r="S60" s="179" t="e">
        <f t="shared" si="11"/>
        <v>#REF!</v>
      </c>
      <c r="T60" s="203"/>
      <c r="V60" s="233"/>
      <c r="W60" s="233"/>
      <c r="X60" s="233"/>
    </row>
    <row r="61" spans="1:26" ht="13.5" x14ac:dyDescent="0.2">
      <c r="A61" s="20"/>
      <c r="B61" s="171" t="s">
        <v>107</v>
      </c>
      <c r="C61" s="38" t="s">
        <v>119</v>
      </c>
      <c r="D61" s="39" t="s">
        <v>135</v>
      </c>
      <c r="E61" s="48" t="e">
        <f t="shared" ref="E61:I61" si="12">IF(ISNUMBER(FIND("&lt;",E20)),"N.D.",PRODUCT(E20,1/E$54))</f>
        <v>#DIV/0!</v>
      </c>
      <c r="F61" s="48" t="e">
        <f t="shared" si="12"/>
        <v>#DIV/0!</v>
      </c>
      <c r="G61" s="48" t="e">
        <f t="shared" si="12"/>
        <v>#DIV/0!</v>
      </c>
      <c r="H61" s="48" t="e">
        <f t="shared" si="12"/>
        <v>#DIV/0!</v>
      </c>
      <c r="I61" s="48" t="e">
        <f t="shared" si="12"/>
        <v>#DIV/0!</v>
      </c>
      <c r="J61" s="48" t="e">
        <f t="shared" ref="J61:S61" si="13">IF(ISNUMBER(FIND("&lt;",J20)),"N.D.",PRODUCT(J20,1/J$54))</f>
        <v>#REF!</v>
      </c>
      <c r="K61" s="48" t="e">
        <f t="shared" si="13"/>
        <v>#REF!</v>
      </c>
      <c r="L61" s="48" t="e">
        <f t="shared" si="13"/>
        <v>#REF!</v>
      </c>
      <c r="M61" s="48" t="e">
        <f t="shared" si="13"/>
        <v>#REF!</v>
      </c>
      <c r="N61" s="48" t="e">
        <f t="shared" si="13"/>
        <v>#REF!</v>
      </c>
      <c r="O61" s="48" t="e">
        <f t="shared" si="13"/>
        <v>#REF!</v>
      </c>
      <c r="P61" s="48" t="e">
        <f t="shared" si="13"/>
        <v>#REF!</v>
      </c>
      <c r="Q61" s="48" t="e">
        <f t="shared" si="13"/>
        <v>#REF!</v>
      </c>
      <c r="R61" s="48" t="e">
        <f t="shared" si="13"/>
        <v>#REF!</v>
      </c>
      <c r="S61" s="179" t="e">
        <f t="shared" si="13"/>
        <v>#REF!</v>
      </c>
      <c r="T61" s="203"/>
      <c r="V61" s="233"/>
      <c r="W61" s="233"/>
      <c r="X61" s="233"/>
    </row>
    <row r="62" spans="1:26" ht="13.5" x14ac:dyDescent="0.2">
      <c r="A62" s="20"/>
      <c r="B62" s="171" t="s">
        <v>94</v>
      </c>
      <c r="C62" s="38" t="s">
        <v>93</v>
      </c>
      <c r="D62" s="39" t="s">
        <v>135</v>
      </c>
      <c r="E62" s="48" t="e">
        <f t="shared" ref="E62:I62" si="14">IF(ISNUMBER(FIND("&lt;",E21)),"N.D.",PRODUCT(E21,1/E$54))</f>
        <v>#DIV/0!</v>
      </c>
      <c r="F62" s="48" t="e">
        <f t="shared" si="14"/>
        <v>#DIV/0!</v>
      </c>
      <c r="G62" s="48" t="e">
        <f t="shared" si="14"/>
        <v>#DIV/0!</v>
      </c>
      <c r="H62" s="48" t="e">
        <f t="shared" si="14"/>
        <v>#DIV/0!</v>
      </c>
      <c r="I62" s="48" t="e">
        <f t="shared" si="14"/>
        <v>#DIV/0!</v>
      </c>
      <c r="J62" s="48" t="e">
        <f t="shared" ref="J62:S62" si="15">IF(ISNUMBER(FIND("&lt;",J21)),"N.D.",PRODUCT(J21,1/J$54))</f>
        <v>#REF!</v>
      </c>
      <c r="K62" s="48" t="e">
        <f t="shared" si="15"/>
        <v>#REF!</v>
      </c>
      <c r="L62" s="48" t="e">
        <f t="shared" si="15"/>
        <v>#REF!</v>
      </c>
      <c r="M62" s="48" t="e">
        <f t="shared" si="15"/>
        <v>#REF!</v>
      </c>
      <c r="N62" s="48" t="e">
        <f t="shared" si="15"/>
        <v>#REF!</v>
      </c>
      <c r="O62" s="48" t="e">
        <f t="shared" si="15"/>
        <v>#REF!</v>
      </c>
      <c r="P62" s="48" t="e">
        <f t="shared" si="15"/>
        <v>#REF!</v>
      </c>
      <c r="Q62" s="48" t="e">
        <f t="shared" si="15"/>
        <v>#REF!</v>
      </c>
      <c r="R62" s="48" t="e">
        <f t="shared" si="15"/>
        <v>#REF!</v>
      </c>
      <c r="S62" s="179" t="e">
        <f t="shared" si="15"/>
        <v>#REF!</v>
      </c>
      <c r="T62" s="203"/>
      <c r="V62" s="233">
        <v>0.05</v>
      </c>
      <c r="W62" s="234" t="e">
        <f>AVERAGE(E62:I62)</f>
        <v>#DIV/0!</v>
      </c>
      <c r="X62" s="12" t="e">
        <f t="shared" ref="X62" si="16">IF(W62&gt;V62,"Supera","No Supera")</f>
        <v>#DIV/0!</v>
      </c>
      <c r="Y62" s="14">
        <f>COUNTIF(E62:J62,"&gt;0,05")</f>
        <v>0</v>
      </c>
      <c r="Z62" s="236" t="e">
        <f>W62/V62</f>
        <v>#DIV/0!</v>
      </c>
    </row>
    <row r="63" spans="1:26" ht="13.5" x14ac:dyDescent="0.2">
      <c r="A63" s="20"/>
      <c r="B63" s="171" t="s">
        <v>108</v>
      </c>
      <c r="C63" s="38" t="s">
        <v>121</v>
      </c>
      <c r="D63" s="39" t="s">
        <v>135</v>
      </c>
      <c r="E63" s="48" t="e">
        <f t="shared" ref="E63:I63" si="17">IF(ISNUMBER(FIND("&lt;",E22)),"N.D.",PRODUCT(E22,1/E$54))</f>
        <v>#DIV/0!</v>
      </c>
      <c r="F63" s="48" t="e">
        <f t="shared" si="17"/>
        <v>#DIV/0!</v>
      </c>
      <c r="G63" s="48" t="e">
        <f t="shared" si="17"/>
        <v>#DIV/0!</v>
      </c>
      <c r="H63" s="48" t="e">
        <f t="shared" si="17"/>
        <v>#DIV/0!</v>
      </c>
      <c r="I63" s="48" t="e">
        <f t="shared" si="17"/>
        <v>#DIV/0!</v>
      </c>
      <c r="J63" s="48" t="e">
        <f t="shared" ref="J63:S63" si="18">IF(ISNUMBER(FIND("&lt;",J22)),"N.D.",PRODUCT(J22,1/J$54))</f>
        <v>#REF!</v>
      </c>
      <c r="K63" s="48" t="e">
        <f t="shared" si="18"/>
        <v>#REF!</v>
      </c>
      <c r="L63" s="48" t="e">
        <f t="shared" si="18"/>
        <v>#REF!</v>
      </c>
      <c r="M63" s="48" t="e">
        <f t="shared" si="18"/>
        <v>#REF!</v>
      </c>
      <c r="N63" s="48" t="e">
        <f t="shared" si="18"/>
        <v>#REF!</v>
      </c>
      <c r="O63" s="48" t="e">
        <f t="shared" si="18"/>
        <v>#REF!</v>
      </c>
      <c r="P63" s="48" t="e">
        <f t="shared" si="18"/>
        <v>#REF!</v>
      </c>
      <c r="Q63" s="48" t="e">
        <f t="shared" si="18"/>
        <v>#REF!</v>
      </c>
      <c r="R63" s="48" t="e">
        <f t="shared" si="18"/>
        <v>#REF!</v>
      </c>
      <c r="S63" s="179" t="e">
        <f t="shared" si="18"/>
        <v>#REF!</v>
      </c>
      <c r="T63" s="203"/>
      <c r="V63" s="233"/>
      <c r="W63" s="234"/>
      <c r="X63" s="233"/>
    </row>
    <row r="64" spans="1:26" ht="13.5" x14ac:dyDescent="0.2">
      <c r="A64" s="20"/>
      <c r="B64" s="171" t="s">
        <v>92</v>
      </c>
      <c r="C64" s="38" t="s">
        <v>91</v>
      </c>
      <c r="D64" s="39" t="s">
        <v>135</v>
      </c>
      <c r="E64" s="48" t="e">
        <f t="shared" ref="E64:I64" si="19">IF(ISNUMBER(FIND("&lt;",E23)),"N.D.",PRODUCT(E23,1/E$54))</f>
        <v>#DIV/0!</v>
      </c>
      <c r="F64" s="48" t="e">
        <f t="shared" si="19"/>
        <v>#DIV/0!</v>
      </c>
      <c r="G64" s="48" t="e">
        <f t="shared" si="19"/>
        <v>#DIV/0!</v>
      </c>
      <c r="H64" s="48" t="e">
        <f t="shared" si="19"/>
        <v>#DIV/0!</v>
      </c>
      <c r="I64" s="48" t="e">
        <f t="shared" si="19"/>
        <v>#DIV/0!</v>
      </c>
      <c r="J64" s="48" t="e">
        <f t="shared" ref="J64:S64" si="20">IF(ISNUMBER(FIND("&lt;",J23)),"N.D.",PRODUCT(J23,1/J$54))</f>
        <v>#REF!</v>
      </c>
      <c r="K64" s="48" t="e">
        <f t="shared" si="20"/>
        <v>#REF!</v>
      </c>
      <c r="L64" s="48" t="e">
        <f t="shared" si="20"/>
        <v>#REF!</v>
      </c>
      <c r="M64" s="48" t="e">
        <f t="shared" si="20"/>
        <v>#REF!</v>
      </c>
      <c r="N64" s="48" t="e">
        <f t="shared" si="20"/>
        <v>#REF!</v>
      </c>
      <c r="O64" s="48" t="e">
        <f t="shared" si="20"/>
        <v>#REF!</v>
      </c>
      <c r="P64" s="48" t="e">
        <f t="shared" si="20"/>
        <v>#REF!</v>
      </c>
      <c r="Q64" s="48" t="e">
        <f t="shared" si="20"/>
        <v>#REF!</v>
      </c>
      <c r="R64" s="48" t="e">
        <f t="shared" si="20"/>
        <v>#REF!</v>
      </c>
      <c r="S64" s="179" t="e">
        <f t="shared" si="20"/>
        <v>#REF!</v>
      </c>
      <c r="T64" s="203"/>
      <c r="V64" s="233"/>
      <c r="W64" s="233"/>
      <c r="X64" s="233"/>
    </row>
    <row r="65" spans="1:26" ht="13.5" x14ac:dyDescent="0.2">
      <c r="A65" s="20"/>
      <c r="B65" s="171" t="s">
        <v>88</v>
      </c>
      <c r="C65" s="38" t="s">
        <v>87</v>
      </c>
      <c r="D65" s="39" t="s">
        <v>135</v>
      </c>
      <c r="E65" s="48" t="e">
        <f t="shared" ref="E65:I65" si="21">IF(ISNUMBER(FIND("&lt;",E24)),"N.D.",PRODUCT(E24,1/E$54))</f>
        <v>#DIV/0!</v>
      </c>
      <c r="F65" s="48" t="e">
        <f t="shared" si="21"/>
        <v>#DIV/0!</v>
      </c>
      <c r="G65" s="48" t="e">
        <f t="shared" si="21"/>
        <v>#DIV/0!</v>
      </c>
      <c r="H65" s="48" t="e">
        <f t="shared" si="21"/>
        <v>#DIV/0!</v>
      </c>
      <c r="I65" s="48" t="e">
        <f t="shared" si="21"/>
        <v>#DIV/0!</v>
      </c>
      <c r="J65" s="48" t="e">
        <f t="shared" ref="J65:S65" si="22">IF(ISNUMBER(FIND("&lt;",J24)),"N.D.",PRODUCT(J24,1/J$54))</f>
        <v>#REF!</v>
      </c>
      <c r="K65" s="48" t="e">
        <f t="shared" si="22"/>
        <v>#REF!</v>
      </c>
      <c r="L65" s="48" t="e">
        <f t="shared" si="22"/>
        <v>#REF!</v>
      </c>
      <c r="M65" s="48" t="e">
        <f t="shared" si="22"/>
        <v>#REF!</v>
      </c>
      <c r="N65" s="48" t="e">
        <f t="shared" si="22"/>
        <v>#REF!</v>
      </c>
      <c r="O65" s="48" t="e">
        <f t="shared" si="22"/>
        <v>#REF!</v>
      </c>
      <c r="P65" s="48" t="e">
        <f t="shared" si="22"/>
        <v>#REF!</v>
      </c>
      <c r="Q65" s="48" t="e">
        <f t="shared" si="22"/>
        <v>#REF!</v>
      </c>
      <c r="R65" s="48" t="e">
        <f t="shared" si="22"/>
        <v>#REF!</v>
      </c>
      <c r="S65" s="179" t="e">
        <f t="shared" si="22"/>
        <v>#REF!</v>
      </c>
      <c r="T65" s="203"/>
      <c r="V65" s="233"/>
      <c r="W65" s="233"/>
      <c r="X65" s="233"/>
    </row>
    <row r="66" spans="1:26" ht="13.5" x14ac:dyDescent="0.2">
      <c r="A66" s="20"/>
      <c r="B66" s="171" t="s">
        <v>90</v>
      </c>
      <c r="C66" s="38" t="s">
        <v>89</v>
      </c>
      <c r="D66" s="39" t="s">
        <v>135</v>
      </c>
      <c r="E66" s="48" t="str">
        <f t="shared" ref="E66:I66" si="23">IF(ISNUMBER(FIND("&lt;",E25)),"N.D.",PRODUCT(E25,1/E$54))</f>
        <v>N.D.</v>
      </c>
      <c r="F66" s="48" t="str">
        <f t="shared" si="23"/>
        <v>N.D.</v>
      </c>
      <c r="G66" s="48" t="str">
        <f t="shared" si="23"/>
        <v>N.D.</v>
      </c>
      <c r="H66" s="48" t="str">
        <f t="shared" si="23"/>
        <v>N.D.</v>
      </c>
      <c r="I66" s="48" t="str">
        <f t="shared" si="23"/>
        <v>N.D.</v>
      </c>
      <c r="J66" s="48" t="e">
        <f t="shared" ref="J66:S66" si="24">IF(ISNUMBER(FIND("&lt;",J25)),"N.D.",PRODUCT(J25,1/J$54))</f>
        <v>#REF!</v>
      </c>
      <c r="K66" s="48" t="e">
        <f t="shared" si="24"/>
        <v>#REF!</v>
      </c>
      <c r="L66" s="48" t="e">
        <f t="shared" si="24"/>
        <v>#REF!</v>
      </c>
      <c r="M66" s="48" t="e">
        <f t="shared" si="24"/>
        <v>#REF!</v>
      </c>
      <c r="N66" s="48" t="e">
        <f t="shared" si="24"/>
        <v>#REF!</v>
      </c>
      <c r="O66" s="48" t="e">
        <f t="shared" si="24"/>
        <v>#REF!</v>
      </c>
      <c r="P66" s="48" t="e">
        <f t="shared" si="24"/>
        <v>#REF!</v>
      </c>
      <c r="Q66" s="48" t="e">
        <f t="shared" si="24"/>
        <v>#REF!</v>
      </c>
      <c r="R66" s="48" t="e">
        <f t="shared" si="24"/>
        <v>#REF!</v>
      </c>
      <c r="S66" s="179" t="e">
        <f t="shared" si="24"/>
        <v>#REF!</v>
      </c>
      <c r="T66" s="203"/>
      <c r="V66" s="233"/>
      <c r="W66" s="233"/>
      <c r="X66" s="233"/>
    </row>
    <row r="67" spans="1:26" s="17" customFormat="1" ht="13.5" x14ac:dyDescent="0.2">
      <c r="A67" s="20"/>
      <c r="B67" s="171" t="s">
        <v>109</v>
      </c>
      <c r="C67" s="38" t="s">
        <v>122</v>
      </c>
      <c r="D67" s="39" t="s">
        <v>135</v>
      </c>
      <c r="E67" s="48" t="e">
        <f t="shared" ref="E67:I67" si="25">IF(ISNUMBER(FIND("&lt;",E26)),"N.D.",PRODUCT(E26,1/E$54))</f>
        <v>#DIV/0!</v>
      </c>
      <c r="F67" s="48" t="e">
        <f t="shared" si="25"/>
        <v>#DIV/0!</v>
      </c>
      <c r="G67" s="48" t="e">
        <f t="shared" si="25"/>
        <v>#DIV/0!</v>
      </c>
      <c r="H67" s="48" t="e">
        <f t="shared" si="25"/>
        <v>#DIV/0!</v>
      </c>
      <c r="I67" s="48" t="e">
        <f t="shared" si="25"/>
        <v>#DIV/0!</v>
      </c>
      <c r="J67" s="48" t="e">
        <f t="shared" ref="J67:S67" si="26">IF(ISNUMBER(FIND("&lt;",J26)),"N.D.",PRODUCT(J26,1/J$54))</f>
        <v>#REF!</v>
      </c>
      <c r="K67" s="48" t="e">
        <f t="shared" si="26"/>
        <v>#REF!</v>
      </c>
      <c r="L67" s="48" t="e">
        <f t="shared" si="26"/>
        <v>#REF!</v>
      </c>
      <c r="M67" s="48" t="e">
        <f t="shared" si="26"/>
        <v>#REF!</v>
      </c>
      <c r="N67" s="48" t="e">
        <f t="shared" si="26"/>
        <v>#REF!</v>
      </c>
      <c r="O67" s="48" t="e">
        <f t="shared" si="26"/>
        <v>#REF!</v>
      </c>
      <c r="P67" s="48" t="e">
        <f t="shared" si="26"/>
        <v>#REF!</v>
      </c>
      <c r="Q67" s="48" t="e">
        <f t="shared" si="26"/>
        <v>#REF!</v>
      </c>
      <c r="R67" s="48" t="e">
        <f t="shared" si="26"/>
        <v>#REF!</v>
      </c>
      <c r="S67" s="179" t="e">
        <f t="shared" si="26"/>
        <v>#REF!</v>
      </c>
      <c r="T67" s="203"/>
      <c r="V67" s="235"/>
      <c r="W67" s="235"/>
      <c r="X67" s="235"/>
    </row>
    <row r="68" spans="1:26" ht="13.5" x14ac:dyDescent="0.2">
      <c r="A68" s="20"/>
      <c r="B68" s="171" t="s">
        <v>110</v>
      </c>
      <c r="C68" s="38" t="s">
        <v>123</v>
      </c>
      <c r="D68" s="39" t="s">
        <v>135</v>
      </c>
      <c r="E68" s="48" t="e">
        <f t="shared" ref="E68:I68" si="27">IF(ISNUMBER(FIND("&lt;",E27)),"N.D.",PRODUCT(E27,1/E$54))</f>
        <v>#DIV/0!</v>
      </c>
      <c r="F68" s="48" t="e">
        <f t="shared" si="27"/>
        <v>#DIV/0!</v>
      </c>
      <c r="G68" s="48" t="e">
        <f t="shared" si="27"/>
        <v>#DIV/0!</v>
      </c>
      <c r="H68" s="48" t="e">
        <f t="shared" si="27"/>
        <v>#DIV/0!</v>
      </c>
      <c r="I68" s="48" t="e">
        <f t="shared" si="27"/>
        <v>#DIV/0!</v>
      </c>
      <c r="J68" s="48" t="e">
        <f t="shared" ref="J68:S68" si="28">IF(ISNUMBER(FIND("&lt;",J27)),"N.D.",PRODUCT(J27,1/J$54))</f>
        <v>#REF!</v>
      </c>
      <c r="K68" s="48" t="e">
        <f t="shared" si="28"/>
        <v>#REF!</v>
      </c>
      <c r="L68" s="48" t="e">
        <f t="shared" si="28"/>
        <v>#REF!</v>
      </c>
      <c r="M68" s="48" t="e">
        <f t="shared" si="28"/>
        <v>#REF!</v>
      </c>
      <c r="N68" s="48" t="e">
        <f t="shared" si="28"/>
        <v>#REF!</v>
      </c>
      <c r="O68" s="48" t="e">
        <f t="shared" si="28"/>
        <v>#REF!</v>
      </c>
      <c r="P68" s="48" t="e">
        <f t="shared" si="28"/>
        <v>#REF!</v>
      </c>
      <c r="Q68" s="48" t="e">
        <f t="shared" si="28"/>
        <v>#REF!</v>
      </c>
      <c r="R68" s="48" t="e">
        <f t="shared" si="28"/>
        <v>#REF!</v>
      </c>
      <c r="S68" s="179" t="e">
        <f t="shared" si="28"/>
        <v>#REF!</v>
      </c>
      <c r="T68" s="203"/>
      <c r="V68" s="233"/>
      <c r="W68" s="233"/>
      <c r="X68" s="233"/>
    </row>
    <row r="69" spans="1:26" ht="13.5" x14ac:dyDescent="0.2">
      <c r="A69" s="20"/>
      <c r="B69" s="171" t="s">
        <v>148</v>
      </c>
      <c r="C69" s="38" t="s">
        <v>120</v>
      </c>
      <c r="D69" s="39" t="s">
        <v>135</v>
      </c>
      <c r="E69" s="48" t="e">
        <f t="shared" ref="E69:I69" si="29">IF(ISNUMBER(FIND("&lt;",E28)),"N.D.",PRODUCT(E28,1/E$54))</f>
        <v>#DIV/0!</v>
      </c>
      <c r="F69" s="48" t="e">
        <f t="shared" si="29"/>
        <v>#DIV/0!</v>
      </c>
      <c r="G69" s="48" t="e">
        <f t="shared" si="29"/>
        <v>#DIV/0!</v>
      </c>
      <c r="H69" s="48" t="e">
        <f t="shared" si="29"/>
        <v>#DIV/0!</v>
      </c>
      <c r="I69" s="48" t="e">
        <f t="shared" si="29"/>
        <v>#DIV/0!</v>
      </c>
      <c r="J69" s="48" t="e">
        <f t="shared" ref="J69:S69" si="30">IF(ISNUMBER(FIND("&lt;",J28)),"N.D.",PRODUCT(J28,1/J$54))</f>
        <v>#REF!</v>
      </c>
      <c r="K69" s="48" t="e">
        <f t="shared" si="30"/>
        <v>#REF!</v>
      </c>
      <c r="L69" s="48" t="e">
        <f t="shared" si="30"/>
        <v>#REF!</v>
      </c>
      <c r="M69" s="48" t="e">
        <f t="shared" si="30"/>
        <v>#REF!</v>
      </c>
      <c r="N69" s="48" t="e">
        <f t="shared" si="30"/>
        <v>#REF!</v>
      </c>
      <c r="O69" s="48" t="e">
        <f t="shared" si="30"/>
        <v>#REF!</v>
      </c>
      <c r="P69" s="48" t="e">
        <f t="shared" si="30"/>
        <v>#REF!</v>
      </c>
      <c r="Q69" s="48" t="e">
        <f t="shared" si="30"/>
        <v>#REF!</v>
      </c>
      <c r="R69" s="48" t="e">
        <f t="shared" si="30"/>
        <v>#REF!</v>
      </c>
      <c r="S69" s="179" t="e">
        <f t="shared" si="30"/>
        <v>#REF!</v>
      </c>
      <c r="T69" s="203"/>
      <c r="V69" s="233"/>
      <c r="W69" s="233"/>
      <c r="X69" s="233"/>
    </row>
    <row r="70" spans="1:26" ht="13.5" x14ac:dyDescent="0.2">
      <c r="A70" s="20"/>
      <c r="B70" s="171" t="s">
        <v>111</v>
      </c>
      <c r="C70" s="38" t="s">
        <v>124</v>
      </c>
      <c r="D70" s="39" t="s">
        <v>135</v>
      </c>
      <c r="E70" s="48" t="e">
        <f t="shared" ref="E70:I70" si="31">IF(ISNUMBER(FIND("&lt;",E29)),"N.D.",PRODUCT(E29,1/E$54))</f>
        <v>#DIV/0!</v>
      </c>
      <c r="F70" s="48" t="e">
        <f t="shared" si="31"/>
        <v>#DIV/0!</v>
      </c>
      <c r="G70" s="48" t="e">
        <f t="shared" si="31"/>
        <v>#DIV/0!</v>
      </c>
      <c r="H70" s="48" t="e">
        <f t="shared" si="31"/>
        <v>#DIV/0!</v>
      </c>
      <c r="I70" s="48" t="e">
        <f t="shared" si="31"/>
        <v>#DIV/0!</v>
      </c>
      <c r="J70" s="48" t="e">
        <f t="shared" ref="J70:S70" si="32">IF(ISNUMBER(FIND("&lt;",J29)),"N.D.",PRODUCT(J29,1/J$54))</f>
        <v>#REF!</v>
      </c>
      <c r="K70" s="48" t="e">
        <f t="shared" si="32"/>
        <v>#REF!</v>
      </c>
      <c r="L70" s="48" t="e">
        <f t="shared" si="32"/>
        <v>#REF!</v>
      </c>
      <c r="M70" s="48" t="e">
        <f t="shared" si="32"/>
        <v>#REF!</v>
      </c>
      <c r="N70" s="48" t="e">
        <f t="shared" si="32"/>
        <v>#REF!</v>
      </c>
      <c r="O70" s="48" t="e">
        <f t="shared" si="32"/>
        <v>#REF!</v>
      </c>
      <c r="P70" s="48" t="e">
        <f t="shared" si="32"/>
        <v>#REF!</v>
      </c>
      <c r="Q70" s="48" t="e">
        <f t="shared" si="32"/>
        <v>#REF!</v>
      </c>
      <c r="R70" s="48" t="e">
        <f t="shared" si="32"/>
        <v>#REF!</v>
      </c>
      <c r="S70" s="179" t="e">
        <f t="shared" si="32"/>
        <v>#REF!</v>
      </c>
      <c r="T70" s="203"/>
      <c r="V70" s="233"/>
      <c r="W70" s="233"/>
      <c r="X70" s="233"/>
    </row>
    <row r="71" spans="1:26" ht="13.5" x14ac:dyDescent="0.2">
      <c r="A71" s="20"/>
      <c r="B71" s="171" t="s">
        <v>112</v>
      </c>
      <c r="C71" s="38" t="s">
        <v>125</v>
      </c>
      <c r="D71" s="39" t="s">
        <v>135</v>
      </c>
      <c r="E71" s="48" t="e">
        <f t="shared" ref="E71:I71" si="33">IF(ISNUMBER(FIND("&lt;",E30)),"N.D.",PRODUCT(E30,1/E$54))</f>
        <v>#DIV/0!</v>
      </c>
      <c r="F71" s="48" t="e">
        <f t="shared" si="33"/>
        <v>#DIV/0!</v>
      </c>
      <c r="G71" s="48" t="e">
        <f t="shared" si="33"/>
        <v>#DIV/0!</v>
      </c>
      <c r="H71" s="48" t="e">
        <f t="shared" si="33"/>
        <v>#DIV/0!</v>
      </c>
      <c r="I71" s="48" t="e">
        <f t="shared" si="33"/>
        <v>#DIV/0!</v>
      </c>
      <c r="J71" s="48" t="e">
        <f t="shared" ref="J71:S71" si="34">IF(ISNUMBER(FIND("&lt;",J30)),"N.D.",PRODUCT(J30,1/J$54))</f>
        <v>#REF!</v>
      </c>
      <c r="K71" s="48" t="e">
        <f t="shared" si="34"/>
        <v>#REF!</v>
      </c>
      <c r="L71" s="48" t="e">
        <f t="shared" si="34"/>
        <v>#REF!</v>
      </c>
      <c r="M71" s="48" t="e">
        <f t="shared" si="34"/>
        <v>#REF!</v>
      </c>
      <c r="N71" s="48" t="e">
        <f t="shared" si="34"/>
        <v>#REF!</v>
      </c>
      <c r="O71" s="48" t="e">
        <f t="shared" si="34"/>
        <v>#REF!</v>
      </c>
      <c r="P71" s="48" t="e">
        <f t="shared" si="34"/>
        <v>#REF!</v>
      </c>
      <c r="Q71" s="48" t="e">
        <f t="shared" si="34"/>
        <v>#REF!</v>
      </c>
      <c r="R71" s="48" t="e">
        <f t="shared" si="34"/>
        <v>#REF!</v>
      </c>
      <c r="S71" s="179" t="e">
        <f t="shared" si="34"/>
        <v>#REF!</v>
      </c>
      <c r="T71" s="203"/>
      <c r="V71" s="233"/>
      <c r="W71" s="233"/>
      <c r="X71" s="233"/>
    </row>
    <row r="72" spans="1:26" ht="13.5" x14ac:dyDescent="0.2">
      <c r="A72" s="20"/>
      <c r="B72" s="171" t="s">
        <v>113</v>
      </c>
      <c r="C72" s="38" t="s">
        <v>126</v>
      </c>
      <c r="D72" s="39" t="s">
        <v>135</v>
      </c>
      <c r="E72" s="48" t="e">
        <f t="shared" ref="E72:I72" si="35">IF(ISNUMBER(FIND("&lt;",E31)),"N.D.",PRODUCT(E31,1/E$54))</f>
        <v>#DIV/0!</v>
      </c>
      <c r="F72" s="48" t="e">
        <f t="shared" si="35"/>
        <v>#DIV/0!</v>
      </c>
      <c r="G72" s="48" t="e">
        <f t="shared" si="35"/>
        <v>#DIV/0!</v>
      </c>
      <c r="H72" s="48" t="e">
        <f t="shared" si="35"/>
        <v>#DIV/0!</v>
      </c>
      <c r="I72" s="48" t="e">
        <f t="shared" si="35"/>
        <v>#DIV/0!</v>
      </c>
      <c r="J72" s="48" t="e">
        <f t="shared" ref="J72:S72" si="36">IF(ISNUMBER(FIND("&lt;",J31)),"N.D.",PRODUCT(J31,1/J$54))</f>
        <v>#REF!</v>
      </c>
      <c r="K72" s="48" t="e">
        <f t="shared" si="36"/>
        <v>#REF!</v>
      </c>
      <c r="L72" s="48" t="e">
        <f t="shared" si="36"/>
        <v>#REF!</v>
      </c>
      <c r="M72" s="48" t="e">
        <f t="shared" si="36"/>
        <v>#REF!</v>
      </c>
      <c r="N72" s="48" t="e">
        <f t="shared" si="36"/>
        <v>#REF!</v>
      </c>
      <c r="O72" s="48" t="e">
        <f t="shared" si="36"/>
        <v>#REF!</v>
      </c>
      <c r="P72" s="48" t="e">
        <f t="shared" si="36"/>
        <v>#REF!</v>
      </c>
      <c r="Q72" s="48" t="e">
        <f t="shared" si="36"/>
        <v>#REF!</v>
      </c>
      <c r="R72" s="48" t="e">
        <f t="shared" si="36"/>
        <v>#REF!</v>
      </c>
      <c r="S72" s="179" t="e">
        <f t="shared" si="36"/>
        <v>#REF!</v>
      </c>
      <c r="T72" s="203"/>
      <c r="V72" s="233"/>
      <c r="W72" s="233"/>
      <c r="X72" s="233"/>
    </row>
    <row r="73" spans="1:26" ht="13.5" x14ac:dyDescent="0.2">
      <c r="A73" s="20"/>
      <c r="B73" s="171" t="s">
        <v>86</v>
      </c>
      <c r="C73" s="38" t="s">
        <v>85</v>
      </c>
      <c r="D73" s="39" t="s">
        <v>135</v>
      </c>
      <c r="E73" s="48" t="e">
        <f t="shared" ref="E73:I73" si="37">IF(ISNUMBER(FIND("&lt;",E32)),"N.D.",PRODUCT(E32,1/E$54))</f>
        <v>#DIV/0!</v>
      </c>
      <c r="F73" s="48" t="e">
        <f t="shared" si="37"/>
        <v>#DIV/0!</v>
      </c>
      <c r="G73" s="48" t="e">
        <f t="shared" si="37"/>
        <v>#DIV/0!</v>
      </c>
      <c r="H73" s="48" t="e">
        <f t="shared" si="37"/>
        <v>#DIV/0!</v>
      </c>
      <c r="I73" s="48" t="e">
        <f t="shared" si="37"/>
        <v>#DIV/0!</v>
      </c>
      <c r="J73" s="48" t="e">
        <f t="shared" ref="J73:S73" si="38">IF(ISNUMBER(FIND("&lt;",J32)),"N.D.",PRODUCT(J32,1/J$54))</f>
        <v>#REF!</v>
      </c>
      <c r="K73" s="48" t="e">
        <f t="shared" si="38"/>
        <v>#REF!</v>
      </c>
      <c r="L73" s="48" t="e">
        <f t="shared" si="38"/>
        <v>#REF!</v>
      </c>
      <c r="M73" s="48" t="e">
        <f t="shared" si="38"/>
        <v>#REF!</v>
      </c>
      <c r="N73" s="48" t="e">
        <f t="shared" si="38"/>
        <v>#REF!</v>
      </c>
      <c r="O73" s="48" t="e">
        <f t="shared" si="38"/>
        <v>#REF!</v>
      </c>
      <c r="P73" s="48" t="e">
        <f t="shared" si="38"/>
        <v>#REF!</v>
      </c>
      <c r="Q73" s="48" t="e">
        <f t="shared" si="38"/>
        <v>#REF!</v>
      </c>
      <c r="R73" s="48" t="e">
        <f t="shared" si="38"/>
        <v>#REF!</v>
      </c>
      <c r="S73" s="179" t="e">
        <f t="shared" si="38"/>
        <v>#REF!</v>
      </c>
      <c r="T73" s="203"/>
      <c r="V73" s="233"/>
      <c r="W73" s="233"/>
      <c r="X73" s="233"/>
    </row>
    <row r="74" spans="1:26" ht="13.5" x14ac:dyDescent="0.2">
      <c r="A74" s="20"/>
      <c r="B74" s="171" t="s">
        <v>69</v>
      </c>
      <c r="C74" s="38" t="s">
        <v>68</v>
      </c>
      <c r="D74" s="39" t="s">
        <v>135</v>
      </c>
      <c r="E74" s="48" t="str">
        <f t="shared" ref="E74:I74" si="39">IF(ISNUMBER(FIND("&lt;",E33)),"N.D.",PRODUCT(E33,1/E$54))</f>
        <v>N.D.</v>
      </c>
      <c r="F74" s="48" t="str">
        <f t="shared" si="39"/>
        <v>N.D.</v>
      </c>
      <c r="G74" s="48" t="e">
        <f t="shared" si="39"/>
        <v>#DIV/0!</v>
      </c>
      <c r="H74" s="48" t="str">
        <f t="shared" si="39"/>
        <v>N.D.</v>
      </c>
      <c r="I74" s="48" t="e">
        <f t="shared" si="39"/>
        <v>#DIV/0!</v>
      </c>
      <c r="J74" s="48" t="e">
        <f t="shared" ref="J74:S74" si="40">IF(ISNUMBER(FIND("&lt;",J33)),"N.D.",PRODUCT(J33,1/J$54))</f>
        <v>#REF!</v>
      </c>
      <c r="K74" s="48" t="e">
        <f t="shared" si="40"/>
        <v>#REF!</v>
      </c>
      <c r="L74" s="48" t="e">
        <f t="shared" si="40"/>
        <v>#REF!</v>
      </c>
      <c r="M74" s="48" t="e">
        <f t="shared" si="40"/>
        <v>#REF!</v>
      </c>
      <c r="N74" s="48" t="e">
        <f t="shared" si="40"/>
        <v>#REF!</v>
      </c>
      <c r="O74" s="48" t="e">
        <f t="shared" si="40"/>
        <v>#REF!</v>
      </c>
      <c r="P74" s="48" t="e">
        <f t="shared" si="40"/>
        <v>#REF!</v>
      </c>
      <c r="Q74" s="48" t="e">
        <f t="shared" si="40"/>
        <v>#REF!</v>
      </c>
      <c r="R74" s="48" t="e">
        <f t="shared" si="40"/>
        <v>#REF!</v>
      </c>
      <c r="S74" s="179" t="e">
        <f t="shared" si="40"/>
        <v>#REF!</v>
      </c>
      <c r="T74" s="203"/>
      <c r="V74" s="233"/>
      <c r="W74" s="233"/>
      <c r="X74" s="233"/>
    </row>
    <row r="75" spans="1:26" ht="13.5" x14ac:dyDescent="0.2">
      <c r="A75" s="20"/>
      <c r="B75" s="171" t="s">
        <v>84</v>
      </c>
      <c r="C75" s="38" t="s">
        <v>83</v>
      </c>
      <c r="D75" s="39" t="s">
        <v>135</v>
      </c>
      <c r="E75" s="48" t="e">
        <f t="shared" ref="E75:I75" si="41">IF(ISNUMBER(FIND("&lt;",E34)),"N.D.",PRODUCT(E34,1/E$54))</f>
        <v>#DIV/0!</v>
      </c>
      <c r="F75" s="48" t="e">
        <f t="shared" si="41"/>
        <v>#DIV/0!</v>
      </c>
      <c r="G75" s="48" t="e">
        <f t="shared" si="41"/>
        <v>#DIV/0!</v>
      </c>
      <c r="H75" s="48" t="e">
        <f t="shared" si="41"/>
        <v>#DIV/0!</v>
      </c>
      <c r="I75" s="48" t="e">
        <f t="shared" si="41"/>
        <v>#DIV/0!</v>
      </c>
      <c r="J75" s="48" t="e">
        <f t="shared" ref="J75:S75" si="42">IF(ISNUMBER(FIND("&lt;",J34)),"N.D.",PRODUCT(J34,1/J$54))</f>
        <v>#REF!</v>
      </c>
      <c r="K75" s="48" t="e">
        <f t="shared" si="42"/>
        <v>#REF!</v>
      </c>
      <c r="L75" s="48" t="e">
        <f t="shared" si="42"/>
        <v>#REF!</v>
      </c>
      <c r="M75" s="48" t="e">
        <f t="shared" si="42"/>
        <v>#REF!</v>
      </c>
      <c r="N75" s="48" t="e">
        <f t="shared" si="42"/>
        <v>#REF!</v>
      </c>
      <c r="O75" s="48" t="e">
        <f t="shared" si="42"/>
        <v>#REF!</v>
      </c>
      <c r="P75" s="48" t="e">
        <f t="shared" si="42"/>
        <v>#REF!</v>
      </c>
      <c r="Q75" s="48" t="e">
        <f t="shared" si="42"/>
        <v>#REF!</v>
      </c>
      <c r="R75" s="48" t="e">
        <f t="shared" si="42"/>
        <v>#REF!</v>
      </c>
      <c r="S75" s="179" t="e">
        <f t="shared" si="42"/>
        <v>#REF!</v>
      </c>
      <c r="T75" s="203"/>
      <c r="V75" s="233"/>
      <c r="W75" s="233"/>
      <c r="X75" s="233"/>
    </row>
    <row r="76" spans="1:26" ht="13.5" x14ac:dyDescent="0.2">
      <c r="A76" s="20"/>
      <c r="B76" s="171" t="s">
        <v>150</v>
      </c>
      <c r="C76" s="38" t="s">
        <v>82</v>
      </c>
      <c r="D76" s="39" t="s">
        <v>135</v>
      </c>
      <c r="E76" s="48" t="e">
        <f t="shared" ref="E76:I76" si="43">IF(ISNUMBER(FIND("&lt;",E35)),"N.D.",PRODUCT(E35,1/E$54))</f>
        <v>#DIV/0!</v>
      </c>
      <c r="F76" s="48" t="e">
        <f t="shared" si="43"/>
        <v>#DIV/0!</v>
      </c>
      <c r="G76" s="48" t="e">
        <f t="shared" si="43"/>
        <v>#DIV/0!</v>
      </c>
      <c r="H76" s="48" t="e">
        <f t="shared" si="43"/>
        <v>#DIV/0!</v>
      </c>
      <c r="I76" s="179" t="e">
        <f t="shared" si="43"/>
        <v>#DIV/0!</v>
      </c>
      <c r="J76" s="205" t="e">
        <f t="shared" ref="J76:S76" si="44">IF(ISNUMBER(FIND("&lt;",J35)),"N.D.",PRODUCT(J35,1/J$54))</f>
        <v>#REF!</v>
      </c>
      <c r="K76" s="48" t="e">
        <f t="shared" si="44"/>
        <v>#REF!</v>
      </c>
      <c r="L76" s="48" t="e">
        <f t="shared" si="44"/>
        <v>#REF!</v>
      </c>
      <c r="M76" s="48" t="e">
        <f t="shared" si="44"/>
        <v>#REF!</v>
      </c>
      <c r="N76" s="48" t="e">
        <f t="shared" si="44"/>
        <v>#REF!</v>
      </c>
      <c r="O76" s="48" t="e">
        <f t="shared" si="44"/>
        <v>#REF!</v>
      </c>
      <c r="P76" s="48" t="e">
        <f t="shared" si="44"/>
        <v>#REF!</v>
      </c>
      <c r="Q76" s="48" t="e">
        <f t="shared" si="44"/>
        <v>#REF!</v>
      </c>
      <c r="R76" s="48" t="e">
        <f t="shared" si="44"/>
        <v>#REF!</v>
      </c>
      <c r="S76" s="179" t="e">
        <f t="shared" si="44"/>
        <v>#REF!</v>
      </c>
      <c r="V76" s="233"/>
      <c r="W76" s="233"/>
      <c r="X76" s="233"/>
    </row>
    <row r="77" spans="1:26" ht="13.5" x14ac:dyDescent="0.2">
      <c r="A77" s="20"/>
      <c r="B77" s="171" t="s">
        <v>103</v>
      </c>
      <c r="C77" s="38" t="s">
        <v>102</v>
      </c>
      <c r="D77" s="39" t="s">
        <v>135</v>
      </c>
      <c r="E77" s="48" t="e">
        <f t="shared" ref="E77:I77" si="45">IF(ISNUMBER(FIND("&lt;",E36)),"N.D.",PRODUCT(E36,1/E$54))</f>
        <v>#DIV/0!</v>
      </c>
      <c r="F77" s="48" t="e">
        <f t="shared" si="45"/>
        <v>#DIV/0!</v>
      </c>
      <c r="G77" s="48" t="e">
        <f t="shared" si="45"/>
        <v>#DIV/0!</v>
      </c>
      <c r="H77" s="48" t="e">
        <f t="shared" si="45"/>
        <v>#DIV/0!</v>
      </c>
      <c r="I77" s="179" t="e">
        <f t="shared" si="45"/>
        <v>#DIV/0!</v>
      </c>
      <c r="J77" s="205" t="e">
        <f t="shared" ref="J77:S77" si="46">IF(ISNUMBER(FIND("&lt;",J36)),"N.D.",PRODUCT(J36,1/J$54))</f>
        <v>#REF!</v>
      </c>
      <c r="K77" s="48" t="e">
        <f t="shared" si="46"/>
        <v>#REF!</v>
      </c>
      <c r="L77" s="48" t="e">
        <f t="shared" si="46"/>
        <v>#REF!</v>
      </c>
      <c r="M77" s="48" t="e">
        <f t="shared" si="46"/>
        <v>#REF!</v>
      </c>
      <c r="N77" s="48" t="e">
        <f t="shared" si="46"/>
        <v>#REF!</v>
      </c>
      <c r="O77" s="48" t="e">
        <f t="shared" si="46"/>
        <v>#REF!</v>
      </c>
      <c r="P77" s="48" t="e">
        <f t="shared" si="46"/>
        <v>#REF!</v>
      </c>
      <c r="Q77" s="48" t="e">
        <f t="shared" si="46"/>
        <v>#REF!</v>
      </c>
      <c r="R77" s="48" t="e">
        <f t="shared" si="46"/>
        <v>#REF!</v>
      </c>
      <c r="S77" s="179" t="e">
        <f t="shared" si="46"/>
        <v>#REF!</v>
      </c>
      <c r="V77" s="233"/>
      <c r="W77" s="234"/>
      <c r="X77" s="233"/>
    </row>
    <row r="78" spans="1:26" ht="13.5" x14ac:dyDescent="0.2">
      <c r="A78" s="20"/>
      <c r="B78" s="171" t="s">
        <v>81</v>
      </c>
      <c r="C78" s="38" t="s">
        <v>80</v>
      </c>
      <c r="D78" s="39" t="s">
        <v>135</v>
      </c>
      <c r="E78" s="48" t="e">
        <f t="shared" ref="E78:I78" si="47">IF(ISNUMBER(FIND("&lt;",E37)),"N.D.",PRODUCT(E37,1/E$54))</f>
        <v>#DIV/0!</v>
      </c>
      <c r="F78" s="48" t="e">
        <f t="shared" si="47"/>
        <v>#DIV/0!</v>
      </c>
      <c r="G78" s="48" t="e">
        <f t="shared" si="47"/>
        <v>#DIV/0!</v>
      </c>
      <c r="H78" s="48" t="e">
        <f t="shared" si="47"/>
        <v>#DIV/0!</v>
      </c>
      <c r="I78" s="179" t="e">
        <f t="shared" si="47"/>
        <v>#DIV/0!</v>
      </c>
      <c r="J78" s="205" t="e">
        <f t="shared" ref="J78:S78" si="48">IF(ISNUMBER(FIND("&lt;",J37)),"N.D.",PRODUCT(J37,1/J$54))</f>
        <v>#REF!</v>
      </c>
      <c r="K78" s="48" t="e">
        <f t="shared" si="48"/>
        <v>#REF!</v>
      </c>
      <c r="L78" s="48" t="e">
        <f t="shared" si="48"/>
        <v>#REF!</v>
      </c>
      <c r="M78" s="48" t="e">
        <f t="shared" si="48"/>
        <v>#REF!</v>
      </c>
      <c r="N78" s="48" t="e">
        <f t="shared" si="48"/>
        <v>#REF!</v>
      </c>
      <c r="O78" s="48" t="e">
        <f t="shared" si="48"/>
        <v>#REF!</v>
      </c>
      <c r="P78" s="48" t="e">
        <f t="shared" si="48"/>
        <v>#REF!</v>
      </c>
      <c r="Q78" s="48" t="e">
        <f t="shared" si="48"/>
        <v>#REF!</v>
      </c>
      <c r="R78" s="48" t="e">
        <f t="shared" si="48"/>
        <v>#REF!</v>
      </c>
      <c r="S78" s="179" t="e">
        <f t="shared" si="48"/>
        <v>#REF!</v>
      </c>
      <c r="V78" s="233">
        <v>1.5</v>
      </c>
      <c r="W78" s="234" t="e">
        <f>AVERAGE(E78:I78)</f>
        <v>#DIV/0!</v>
      </c>
      <c r="X78" s="12" t="e">
        <f t="shared" ref="X78" si="49">IF(W78&gt;V78,"Supera","No Supera")</f>
        <v>#DIV/0!</v>
      </c>
      <c r="Y78" s="14">
        <f>COUNTIF(E78:J78,"&gt;1,5")</f>
        <v>0</v>
      </c>
      <c r="Z78" s="236" t="e">
        <f>W78/V78</f>
        <v>#DIV/0!</v>
      </c>
    </row>
    <row r="79" spans="1:26" ht="13.5" x14ac:dyDescent="0.2">
      <c r="A79" s="20"/>
      <c r="B79" s="171" t="s">
        <v>114</v>
      </c>
      <c r="C79" s="38" t="s">
        <v>127</v>
      </c>
      <c r="D79" s="39" t="s">
        <v>135</v>
      </c>
      <c r="E79" s="48" t="e">
        <f t="shared" ref="E79:I79" si="50">IF(ISNUMBER(FIND("&lt;",E38)),"N.D.",PRODUCT(E38,1/E$54))</f>
        <v>#DIV/0!</v>
      </c>
      <c r="F79" s="48" t="e">
        <f t="shared" si="50"/>
        <v>#DIV/0!</v>
      </c>
      <c r="G79" s="48" t="e">
        <f t="shared" si="50"/>
        <v>#DIV/0!</v>
      </c>
      <c r="H79" s="48" t="e">
        <f t="shared" si="50"/>
        <v>#DIV/0!</v>
      </c>
      <c r="I79" s="179" t="e">
        <f t="shared" si="50"/>
        <v>#DIV/0!</v>
      </c>
      <c r="J79" s="205" t="e">
        <f t="shared" ref="J79:S79" si="51">IF(ISNUMBER(FIND("&lt;",J38)),"N.D.",PRODUCT(J38,1/J$54))</f>
        <v>#REF!</v>
      </c>
      <c r="K79" s="48" t="e">
        <f t="shared" si="51"/>
        <v>#REF!</v>
      </c>
      <c r="L79" s="48" t="e">
        <f t="shared" si="51"/>
        <v>#REF!</v>
      </c>
      <c r="M79" s="48" t="e">
        <f t="shared" si="51"/>
        <v>#REF!</v>
      </c>
      <c r="N79" s="48" t="e">
        <f t="shared" si="51"/>
        <v>#REF!</v>
      </c>
      <c r="O79" s="48" t="e">
        <f t="shared" si="51"/>
        <v>#REF!</v>
      </c>
      <c r="P79" s="48" t="e">
        <f t="shared" si="51"/>
        <v>#REF!</v>
      </c>
      <c r="Q79" s="48" t="e">
        <f t="shared" si="51"/>
        <v>#REF!</v>
      </c>
      <c r="R79" s="48" t="e">
        <f t="shared" si="51"/>
        <v>#REF!</v>
      </c>
      <c r="S79" s="179" t="e">
        <f t="shared" si="51"/>
        <v>#REF!</v>
      </c>
    </row>
    <row r="80" spans="1:26" ht="13.5" x14ac:dyDescent="0.2">
      <c r="A80" s="20"/>
      <c r="B80" s="171" t="s">
        <v>77</v>
      </c>
      <c r="C80" s="38" t="s">
        <v>76</v>
      </c>
      <c r="D80" s="39" t="s">
        <v>135</v>
      </c>
      <c r="E80" s="48" t="e">
        <f t="shared" ref="E80:I80" si="52">IF(ISNUMBER(FIND("&lt;",E39)),"N.D.",PRODUCT(E39,1/E$54))</f>
        <v>#DIV/0!</v>
      </c>
      <c r="F80" s="48" t="e">
        <f t="shared" si="52"/>
        <v>#DIV/0!</v>
      </c>
      <c r="G80" s="48" t="e">
        <f t="shared" si="52"/>
        <v>#DIV/0!</v>
      </c>
      <c r="H80" s="48" t="e">
        <f t="shared" si="52"/>
        <v>#DIV/0!</v>
      </c>
      <c r="I80" s="179" t="e">
        <f t="shared" si="52"/>
        <v>#DIV/0!</v>
      </c>
      <c r="J80" s="205" t="e">
        <f t="shared" ref="J80:S80" si="53">IF(ISNUMBER(FIND("&lt;",J39)),"N.D.",PRODUCT(J39,1/J$54))</f>
        <v>#REF!</v>
      </c>
      <c r="K80" s="48" t="e">
        <f t="shared" si="53"/>
        <v>#REF!</v>
      </c>
      <c r="L80" s="48" t="e">
        <f t="shared" si="53"/>
        <v>#REF!</v>
      </c>
      <c r="M80" s="48" t="e">
        <f t="shared" si="53"/>
        <v>#REF!</v>
      </c>
      <c r="N80" s="48" t="e">
        <f t="shared" si="53"/>
        <v>#REF!</v>
      </c>
      <c r="O80" s="48" t="e">
        <f t="shared" si="53"/>
        <v>#REF!</v>
      </c>
      <c r="P80" s="48" t="e">
        <f t="shared" si="53"/>
        <v>#REF!</v>
      </c>
      <c r="Q80" s="48" t="e">
        <f t="shared" si="53"/>
        <v>#REF!</v>
      </c>
      <c r="R80" s="48" t="e">
        <f t="shared" si="53"/>
        <v>#REF!</v>
      </c>
      <c r="S80" s="179" t="e">
        <f t="shared" si="53"/>
        <v>#REF!</v>
      </c>
    </row>
    <row r="81" spans="1:19" ht="13.5" x14ac:dyDescent="0.2">
      <c r="A81" s="20"/>
      <c r="B81" s="171" t="s">
        <v>115</v>
      </c>
      <c r="C81" s="38" t="s">
        <v>128</v>
      </c>
      <c r="D81" s="39" t="s">
        <v>135</v>
      </c>
      <c r="E81" s="48" t="e">
        <f t="shared" ref="E81:I81" si="54">IF(ISNUMBER(FIND("&lt;",E40)),"N.D.",PRODUCT(E40,1/E$54))</f>
        <v>#DIV/0!</v>
      </c>
      <c r="F81" s="48" t="e">
        <f t="shared" si="54"/>
        <v>#DIV/0!</v>
      </c>
      <c r="G81" s="48" t="e">
        <f t="shared" si="54"/>
        <v>#DIV/0!</v>
      </c>
      <c r="H81" s="48" t="e">
        <f t="shared" si="54"/>
        <v>#DIV/0!</v>
      </c>
      <c r="I81" s="179" t="e">
        <f t="shared" si="54"/>
        <v>#DIV/0!</v>
      </c>
      <c r="J81" s="205" t="e">
        <f t="shared" ref="J81:S81" si="55">IF(ISNUMBER(FIND("&lt;",J40)),"N.D.",PRODUCT(J40,1/J$54))</f>
        <v>#REF!</v>
      </c>
      <c r="K81" s="48" t="e">
        <f t="shared" si="55"/>
        <v>#REF!</v>
      </c>
      <c r="L81" s="48" t="e">
        <f t="shared" si="55"/>
        <v>#REF!</v>
      </c>
      <c r="M81" s="48" t="e">
        <f t="shared" si="55"/>
        <v>#REF!</v>
      </c>
      <c r="N81" s="48" t="e">
        <f t="shared" si="55"/>
        <v>#REF!</v>
      </c>
      <c r="O81" s="48" t="e">
        <f t="shared" si="55"/>
        <v>#REF!</v>
      </c>
      <c r="P81" s="48" t="e">
        <f t="shared" si="55"/>
        <v>#REF!</v>
      </c>
      <c r="Q81" s="48" t="e">
        <f t="shared" si="55"/>
        <v>#REF!</v>
      </c>
      <c r="R81" s="48" t="e">
        <f t="shared" si="55"/>
        <v>#REF!</v>
      </c>
      <c r="S81" s="179" t="e">
        <f t="shared" si="55"/>
        <v>#REF!</v>
      </c>
    </row>
    <row r="82" spans="1:19" ht="13.5" x14ac:dyDescent="0.2">
      <c r="A82" s="20"/>
      <c r="B82" s="171" t="s">
        <v>116</v>
      </c>
      <c r="C82" s="38" t="s">
        <v>129</v>
      </c>
      <c r="D82" s="39" t="s">
        <v>135</v>
      </c>
      <c r="E82" s="48" t="e">
        <f t="shared" ref="E82:I82" si="56">IF(ISNUMBER(FIND("&lt;",E41)),"N.D.",PRODUCT(E41,1/E$54))</f>
        <v>#DIV/0!</v>
      </c>
      <c r="F82" s="48" t="e">
        <f t="shared" si="56"/>
        <v>#DIV/0!</v>
      </c>
      <c r="G82" s="48" t="e">
        <f t="shared" si="56"/>
        <v>#DIV/0!</v>
      </c>
      <c r="H82" s="48" t="e">
        <f t="shared" si="56"/>
        <v>#DIV/0!</v>
      </c>
      <c r="I82" s="179" t="e">
        <f t="shared" si="56"/>
        <v>#DIV/0!</v>
      </c>
      <c r="J82" s="205" t="e">
        <f t="shared" ref="J82:S82" si="57">IF(ISNUMBER(FIND("&lt;",J41)),"N.D.",PRODUCT(J41,1/J$54))</f>
        <v>#REF!</v>
      </c>
      <c r="K82" s="48" t="e">
        <f t="shared" si="57"/>
        <v>#REF!</v>
      </c>
      <c r="L82" s="48" t="e">
        <f t="shared" si="57"/>
        <v>#REF!</v>
      </c>
      <c r="M82" s="48" t="e">
        <f t="shared" si="57"/>
        <v>#REF!</v>
      </c>
      <c r="N82" s="48" t="e">
        <f t="shared" si="57"/>
        <v>#REF!</v>
      </c>
      <c r="O82" s="48" t="e">
        <f t="shared" si="57"/>
        <v>#REF!</v>
      </c>
      <c r="P82" s="48" t="e">
        <f t="shared" si="57"/>
        <v>#REF!</v>
      </c>
      <c r="Q82" s="48" t="e">
        <f t="shared" si="57"/>
        <v>#REF!</v>
      </c>
      <c r="R82" s="48" t="e">
        <f t="shared" si="57"/>
        <v>#REF!</v>
      </c>
      <c r="S82" s="179" t="e">
        <f t="shared" si="57"/>
        <v>#REF!</v>
      </c>
    </row>
    <row r="83" spans="1:19" ht="13.5" x14ac:dyDescent="0.2">
      <c r="A83" s="20"/>
      <c r="B83" s="171" t="s">
        <v>75</v>
      </c>
      <c r="C83" s="38" t="s">
        <v>74</v>
      </c>
      <c r="D83" s="39" t="s">
        <v>135</v>
      </c>
      <c r="E83" s="48" t="e">
        <f t="shared" ref="E83:I83" si="58">IF(ISNUMBER(FIND("&lt;",E42)),"N.D.",PRODUCT(E42,1/E$54))</f>
        <v>#DIV/0!</v>
      </c>
      <c r="F83" s="48" t="str">
        <f t="shared" si="58"/>
        <v>N.D.</v>
      </c>
      <c r="G83" s="48" t="str">
        <f t="shared" si="58"/>
        <v>N.D.</v>
      </c>
      <c r="H83" s="48" t="e">
        <f t="shared" si="58"/>
        <v>#DIV/0!</v>
      </c>
      <c r="I83" s="179" t="e">
        <f t="shared" si="58"/>
        <v>#DIV/0!</v>
      </c>
      <c r="J83" s="205" t="e">
        <f t="shared" ref="J83:S83" si="59">IF(ISNUMBER(FIND("&lt;",J42)),"N.D.",PRODUCT(J42,1/J$54))</f>
        <v>#REF!</v>
      </c>
      <c r="K83" s="48" t="e">
        <f t="shared" si="59"/>
        <v>#REF!</v>
      </c>
      <c r="L83" s="48" t="e">
        <f t="shared" si="59"/>
        <v>#REF!</v>
      </c>
      <c r="M83" s="48" t="e">
        <f t="shared" si="59"/>
        <v>#REF!</v>
      </c>
      <c r="N83" s="48" t="e">
        <f t="shared" si="59"/>
        <v>#REF!</v>
      </c>
      <c r="O83" s="48" t="e">
        <f t="shared" si="59"/>
        <v>#REF!</v>
      </c>
      <c r="P83" s="48" t="e">
        <f t="shared" si="59"/>
        <v>#REF!</v>
      </c>
      <c r="Q83" s="48" t="e">
        <f t="shared" si="59"/>
        <v>#REF!</v>
      </c>
      <c r="R83" s="48" t="e">
        <f t="shared" si="59"/>
        <v>#REF!</v>
      </c>
      <c r="S83" s="179" t="e">
        <f t="shared" si="59"/>
        <v>#REF!</v>
      </c>
    </row>
    <row r="84" spans="1:19" ht="13.5" x14ac:dyDescent="0.2">
      <c r="A84" s="20"/>
      <c r="B84" s="171" t="s">
        <v>117</v>
      </c>
      <c r="C84" s="38" t="s">
        <v>130</v>
      </c>
      <c r="D84" s="39" t="s">
        <v>135</v>
      </c>
      <c r="E84" s="48" t="e">
        <f t="shared" ref="E84:I84" si="60">IF(ISNUMBER(FIND("&lt;",E43)),"N.D.",PRODUCT(E43,1/E$54))</f>
        <v>#DIV/0!</v>
      </c>
      <c r="F84" s="48" t="e">
        <f t="shared" si="60"/>
        <v>#DIV/0!</v>
      </c>
      <c r="G84" s="48" t="e">
        <f t="shared" si="60"/>
        <v>#DIV/0!</v>
      </c>
      <c r="H84" s="48" t="e">
        <f t="shared" si="60"/>
        <v>#DIV/0!</v>
      </c>
      <c r="I84" s="179" t="e">
        <f t="shared" si="60"/>
        <v>#DIV/0!</v>
      </c>
      <c r="J84" s="205" t="e">
        <f t="shared" ref="J84:S84" si="61">IF(ISNUMBER(FIND("&lt;",J43)),"N.D.",PRODUCT(J43,1/J$54))</f>
        <v>#REF!</v>
      </c>
      <c r="K84" s="48" t="e">
        <f t="shared" si="61"/>
        <v>#REF!</v>
      </c>
      <c r="L84" s="48" t="e">
        <f t="shared" si="61"/>
        <v>#REF!</v>
      </c>
      <c r="M84" s="48" t="e">
        <f t="shared" si="61"/>
        <v>#REF!</v>
      </c>
      <c r="N84" s="48" t="e">
        <f t="shared" si="61"/>
        <v>#REF!</v>
      </c>
      <c r="O84" s="48" t="e">
        <f t="shared" si="61"/>
        <v>#REF!</v>
      </c>
      <c r="P84" s="48" t="e">
        <f t="shared" si="61"/>
        <v>#REF!</v>
      </c>
      <c r="Q84" s="48" t="e">
        <f t="shared" si="61"/>
        <v>#REF!</v>
      </c>
      <c r="R84" s="48" t="e">
        <f t="shared" si="61"/>
        <v>#REF!</v>
      </c>
      <c r="S84" s="179" t="e">
        <f t="shared" si="61"/>
        <v>#REF!</v>
      </c>
    </row>
    <row r="85" spans="1:19" ht="13.5" x14ac:dyDescent="0.2">
      <c r="A85" s="20"/>
      <c r="B85" s="171" t="s">
        <v>194</v>
      </c>
      <c r="C85" s="38" t="s">
        <v>195</v>
      </c>
      <c r="D85" s="39" t="s">
        <v>135</v>
      </c>
      <c r="E85" s="48" t="str">
        <f t="shared" ref="E85:I85" si="62">IF(ISNUMBER(FIND("&lt;",E44)),"N.D.",PRODUCT(E44,1/E$54))</f>
        <v>N.D.</v>
      </c>
      <c r="F85" s="48" t="str">
        <f t="shared" si="62"/>
        <v>N.D.</v>
      </c>
      <c r="G85" s="48" t="str">
        <f t="shared" si="62"/>
        <v>N.D.</v>
      </c>
      <c r="H85" s="48" t="str">
        <f t="shared" si="62"/>
        <v>N.D.</v>
      </c>
      <c r="I85" s="179" t="e">
        <f t="shared" si="62"/>
        <v>#DIV/0!</v>
      </c>
      <c r="J85" s="205"/>
      <c r="K85" s="48"/>
      <c r="L85" s="48"/>
      <c r="M85" s="48"/>
      <c r="N85" s="48"/>
      <c r="O85" s="48"/>
      <c r="P85" s="48"/>
      <c r="Q85" s="48"/>
      <c r="R85" s="48"/>
      <c r="S85" s="179"/>
    </row>
    <row r="86" spans="1:19" ht="13.5" x14ac:dyDescent="0.2">
      <c r="A86" s="20"/>
      <c r="B86" s="171" t="s">
        <v>73</v>
      </c>
      <c r="C86" s="38" t="s">
        <v>72</v>
      </c>
      <c r="D86" s="39" t="s">
        <v>135</v>
      </c>
      <c r="E86" s="48" t="e">
        <f t="shared" ref="E86:I86" si="63">IF(ISNUMBER(FIND("&lt;",E45)),"N.D.",PRODUCT(E45,1/E$54))</f>
        <v>#DIV/0!</v>
      </c>
      <c r="F86" s="48" t="e">
        <f t="shared" si="63"/>
        <v>#DIV/0!</v>
      </c>
      <c r="G86" s="48" t="e">
        <f t="shared" si="63"/>
        <v>#DIV/0!</v>
      </c>
      <c r="H86" s="48" t="e">
        <f t="shared" si="63"/>
        <v>#DIV/0!</v>
      </c>
      <c r="I86" s="179" t="e">
        <f t="shared" si="63"/>
        <v>#DIV/0!</v>
      </c>
      <c r="J86" s="205" t="e">
        <f t="shared" ref="J86:S86" si="64">IF(ISNUMBER(FIND("&lt;",J45)),"N.D.",PRODUCT(J45,1/J$54))</f>
        <v>#REF!</v>
      </c>
      <c r="K86" s="48" t="e">
        <f t="shared" si="64"/>
        <v>#REF!</v>
      </c>
      <c r="L86" s="48" t="e">
        <f t="shared" si="64"/>
        <v>#REF!</v>
      </c>
      <c r="M86" s="48" t="e">
        <f t="shared" si="64"/>
        <v>#REF!</v>
      </c>
      <c r="N86" s="48" t="e">
        <f t="shared" si="64"/>
        <v>#REF!</v>
      </c>
      <c r="O86" s="48" t="e">
        <f t="shared" si="64"/>
        <v>#REF!</v>
      </c>
      <c r="P86" s="48" t="e">
        <f t="shared" si="64"/>
        <v>#REF!</v>
      </c>
      <c r="Q86" s="48" t="e">
        <f t="shared" si="64"/>
        <v>#REF!</v>
      </c>
      <c r="R86" s="48" t="e">
        <f t="shared" si="64"/>
        <v>#REF!</v>
      </c>
      <c r="S86" s="179" t="e">
        <f t="shared" si="64"/>
        <v>#REF!</v>
      </c>
    </row>
    <row r="87" spans="1:19" ht="14.25" thickBot="1" x14ac:dyDescent="0.25">
      <c r="A87" s="20"/>
      <c r="B87" s="173" t="s">
        <v>71</v>
      </c>
      <c r="C87" s="174" t="s">
        <v>70</v>
      </c>
      <c r="D87" s="175" t="s">
        <v>135</v>
      </c>
      <c r="E87" s="180" t="e">
        <f t="shared" ref="E87:I87" si="65">IF(ISNUMBER(FIND("&lt;",E46)),"N.D.",PRODUCT(E46,1/E$54))</f>
        <v>#DIV/0!</v>
      </c>
      <c r="F87" s="180" t="e">
        <f t="shared" si="65"/>
        <v>#DIV/0!</v>
      </c>
      <c r="G87" s="180" t="e">
        <f t="shared" si="65"/>
        <v>#DIV/0!</v>
      </c>
      <c r="H87" s="180" t="e">
        <f t="shared" si="65"/>
        <v>#DIV/0!</v>
      </c>
      <c r="I87" s="181" t="e">
        <f t="shared" si="65"/>
        <v>#DIV/0!</v>
      </c>
      <c r="J87" s="206" t="e">
        <f t="shared" ref="J87:S87" si="66">IF(ISNUMBER(FIND("&lt;",J46)),"N.D.",PRODUCT(J46,1/J$54))</f>
        <v>#REF!</v>
      </c>
      <c r="K87" s="180" t="e">
        <f t="shared" si="66"/>
        <v>#REF!</v>
      </c>
      <c r="L87" s="180" t="e">
        <f t="shared" si="66"/>
        <v>#REF!</v>
      </c>
      <c r="M87" s="180" t="e">
        <f t="shared" si="66"/>
        <v>#REF!</v>
      </c>
      <c r="N87" s="180" t="e">
        <f t="shared" si="66"/>
        <v>#REF!</v>
      </c>
      <c r="O87" s="180" t="e">
        <f t="shared" si="66"/>
        <v>#REF!</v>
      </c>
      <c r="P87" s="180" t="e">
        <f t="shared" si="66"/>
        <v>#REF!</v>
      </c>
      <c r="Q87" s="180" t="e">
        <f t="shared" si="66"/>
        <v>#REF!</v>
      </c>
      <c r="R87" s="180" t="e">
        <f t="shared" si="66"/>
        <v>#REF!</v>
      </c>
      <c r="S87" s="181" t="e">
        <f t="shared" si="66"/>
        <v>#REF!</v>
      </c>
    </row>
    <row r="88" spans="1:19" ht="6.75" customHeight="1" x14ac:dyDescent="0.2">
      <c r="A88" s="20"/>
      <c r="B88" s="41"/>
      <c r="C88" s="42"/>
      <c r="D88" s="4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x14ac:dyDescent="0.2">
      <c r="A89" s="20"/>
      <c r="B89" s="50" t="s">
        <v>133</v>
      </c>
      <c r="C89" s="20" t="s">
        <v>134</v>
      </c>
      <c r="D89" s="21"/>
      <c r="E89" s="20"/>
      <c r="F89" s="2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x14ac:dyDescent="0.2">
      <c r="A90" s="20"/>
      <c r="B90" s="21"/>
      <c r="C90" s="21"/>
      <c r="D90" s="21"/>
      <c r="E90" s="20"/>
      <c r="F90" s="20"/>
      <c r="G90" s="20"/>
      <c r="H90" s="22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</sheetData>
  <mergeCells count="14">
    <mergeCell ref="E2:S5"/>
    <mergeCell ref="E7:S7"/>
    <mergeCell ref="B51:S51"/>
    <mergeCell ref="E52:S52"/>
    <mergeCell ref="B7:D7"/>
    <mergeCell ref="B52:C53"/>
    <mergeCell ref="D52:D53"/>
    <mergeCell ref="B9:D9"/>
    <mergeCell ref="G9:H9"/>
    <mergeCell ref="B54:D54"/>
    <mergeCell ref="B12:C13"/>
    <mergeCell ref="D12:D13"/>
    <mergeCell ref="B11:S11"/>
    <mergeCell ref="E12:S1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7" fitToHeight="0" orientation="portrait" r:id="rId1"/>
  <rowBreaks count="1" manualBreakCount="1">
    <brk id="49" max="1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/>
  </sheetViews>
  <sheetFormatPr baseColWidth="10" defaultColWidth="11.42578125" defaultRowHeight="12.75" x14ac:dyDescent="0.2"/>
  <cols>
    <col min="1" max="1" width="2.28515625" style="1" customWidth="1"/>
    <col min="2" max="2" width="4.28515625" style="1" customWidth="1"/>
    <col min="3" max="3" width="9.42578125" style="1" customWidth="1"/>
    <col min="4" max="4" width="10.5703125" style="1" customWidth="1"/>
    <col min="5" max="6" width="15.28515625" style="1" customWidth="1"/>
    <col min="7" max="7" width="9.28515625" style="1" customWidth="1"/>
    <col min="8" max="8" width="12.28515625" style="1" customWidth="1"/>
    <col min="9" max="9" width="10.7109375" style="1" customWidth="1"/>
    <col min="10" max="10" width="9.140625" style="1" customWidth="1"/>
    <col min="11" max="11" width="10.7109375" style="1" customWidth="1"/>
    <col min="12" max="13" width="13.7109375" style="1" customWidth="1"/>
    <col min="14" max="14" width="2.140625" style="1" customWidth="1"/>
    <col min="15" max="16384" width="11.42578125" style="1"/>
  </cols>
  <sheetData>
    <row r="1" spans="1:16" s="7" customFormat="1" ht="13.5" thickBot="1" x14ac:dyDescent="0.25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6" s="7" customFormat="1" ht="12.75" customHeight="1" x14ac:dyDescent="0.2">
      <c r="A2" s="83"/>
      <c r="B2" s="522"/>
      <c r="C2" s="523"/>
      <c r="D2" s="523"/>
      <c r="E2" s="527" t="s">
        <v>222</v>
      </c>
      <c r="F2" s="528"/>
      <c r="G2" s="528"/>
      <c r="H2" s="528"/>
      <c r="I2" s="528"/>
      <c r="J2" s="528"/>
      <c r="K2" s="528"/>
      <c r="L2" s="528"/>
      <c r="M2" s="529"/>
      <c r="N2" s="96"/>
    </row>
    <row r="3" spans="1:16" s="7" customFormat="1" ht="12.75" customHeight="1" x14ac:dyDescent="0.2">
      <c r="A3" s="83"/>
      <c r="B3" s="524"/>
      <c r="C3" s="482"/>
      <c r="D3" s="482"/>
      <c r="E3" s="530"/>
      <c r="F3" s="491"/>
      <c r="G3" s="491"/>
      <c r="H3" s="491"/>
      <c r="I3" s="491"/>
      <c r="J3" s="491"/>
      <c r="K3" s="491"/>
      <c r="L3" s="491"/>
      <c r="M3" s="531"/>
      <c r="N3" s="96"/>
    </row>
    <row r="4" spans="1:16" s="7" customFormat="1" ht="12.75" customHeight="1" x14ac:dyDescent="0.2">
      <c r="A4" s="83"/>
      <c r="B4" s="524"/>
      <c r="C4" s="482"/>
      <c r="D4" s="482"/>
      <c r="E4" s="530"/>
      <c r="F4" s="491"/>
      <c r="G4" s="491"/>
      <c r="H4" s="491"/>
      <c r="I4" s="491"/>
      <c r="J4" s="491"/>
      <c r="K4" s="491"/>
      <c r="L4" s="491"/>
      <c r="M4" s="531"/>
      <c r="N4" s="96"/>
    </row>
    <row r="5" spans="1:16" s="7" customFormat="1" ht="13.5" customHeight="1" thickBot="1" x14ac:dyDescent="0.25">
      <c r="A5" s="83"/>
      <c r="B5" s="525"/>
      <c r="C5" s="526"/>
      <c r="D5" s="526"/>
      <c r="E5" s="532"/>
      <c r="F5" s="533"/>
      <c r="G5" s="533"/>
      <c r="H5" s="533"/>
      <c r="I5" s="533"/>
      <c r="J5" s="533"/>
      <c r="K5" s="533"/>
      <c r="L5" s="533"/>
      <c r="M5" s="534"/>
      <c r="N5" s="96"/>
    </row>
    <row r="6" spans="1:16" s="7" customFormat="1" ht="13.15" customHeight="1" x14ac:dyDescent="0.2">
      <c r="A6" s="83"/>
      <c r="B6" s="83"/>
      <c r="C6" s="83"/>
      <c r="D6" s="83"/>
      <c r="E6" s="83"/>
      <c r="F6" s="84"/>
      <c r="G6" s="83"/>
      <c r="H6" s="83"/>
      <c r="I6" s="83"/>
      <c r="J6" s="83"/>
      <c r="K6" s="83"/>
      <c r="L6" s="83"/>
      <c r="M6" s="83"/>
      <c r="N6" s="96"/>
    </row>
    <row r="7" spans="1:16" s="4" customFormat="1" ht="30.6" customHeight="1" x14ac:dyDescent="0.2">
      <c r="A7" s="116"/>
      <c r="B7" s="189" t="s">
        <v>32</v>
      </c>
      <c r="C7" s="189"/>
      <c r="D7" s="189"/>
      <c r="E7" s="510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10"/>
      <c r="G7" s="510"/>
      <c r="H7" s="510"/>
      <c r="I7" s="510"/>
      <c r="J7" s="510"/>
      <c r="K7" s="510"/>
      <c r="L7" s="510"/>
      <c r="M7" s="510"/>
      <c r="N7" s="68"/>
    </row>
    <row r="8" spans="1:16" s="158" customFormat="1" ht="9.6" customHeight="1" x14ac:dyDescent="0.2">
      <c r="A8" s="128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28"/>
    </row>
    <row r="9" spans="1:16" s="4" customFormat="1" ht="15.6" customHeight="1" x14ac:dyDescent="0.2">
      <c r="A9" s="116"/>
      <c r="B9" s="418" t="s">
        <v>236</v>
      </c>
      <c r="C9" s="418"/>
      <c r="D9" s="418"/>
      <c r="E9" s="407" t="str">
        <f>+'A.2.4. Cálculo PM10 y VM'!E9:F9</f>
        <v>CA-VMP-6</v>
      </c>
      <c r="F9" s="407"/>
      <c r="G9" s="154"/>
      <c r="H9" s="418" t="s">
        <v>189</v>
      </c>
      <c r="I9" s="418"/>
      <c r="J9" s="407" t="str">
        <f>+'A.2.3. Flujo promedio'!H9</f>
        <v>0001-7-2020-411</v>
      </c>
      <c r="K9" s="407"/>
      <c r="L9" s="407"/>
      <c r="M9" s="407"/>
      <c r="N9" s="68"/>
    </row>
    <row r="10" spans="1:16" ht="13.15" customHeight="1" thickBot="1" x14ac:dyDescent="0.25">
      <c r="A10" s="85"/>
      <c r="B10" s="85"/>
      <c r="C10" s="85"/>
      <c r="D10" s="85"/>
      <c r="E10" s="85"/>
      <c r="F10" s="85"/>
      <c r="G10" s="86"/>
      <c r="H10" s="85"/>
      <c r="I10" s="85"/>
      <c r="J10" s="87"/>
      <c r="K10" s="85"/>
      <c r="L10" s="85"/>
      <c r="M10" s="85"/>
      <c r="N10" s="87"/>
    </row>
    <row r="11" spans="1:16" ht="42.75" customHeight="1" x14ac:dyDescent="0.2">
      <c r="A11" s="87"/>
      <c r="B11" s="97" t="s">
        <v>24</v>
      </c>
      <c r="C11" s="98" t="s">
        <v>2</v>
      </c>
      <c r="D11" s="195" t="s">
        <v>31</v>
      </c>
      <c r="E11" s="98" t="s">
        <v>27</v>
      </c>
      <c r="F11" s="98" t="s">
        <v>28</v>
      </c>
      <c r="G11" s="192" t="s">
        <v>29</v>
      </c>
      <c r="H11" s="208" t="s">
        <v>197</v>
      </c>
      <c r="I11" s="208" t="s">
        <v>201</v>
      </c>
      <c r="J11" s="208" t="s">
        <v>198</v>
      </c>
      <c r="K11" s="208" t="s">
        <v>199</v>
      </c>
      <c r="L11" s="208" t="s">
        <v>200</v>
      </c>
      <c r="M11" s="209" t="s">
        <v>235</v>
      </c>
      <c r="N11" s="87"/>
    </row>
    <row r="12" spans="1:16" x14ac:dyDescent="0.2">
      <c r="A12" s="87"/>
      <c r="B12" s="92">
        <v>1</v>
      </c>
      <c r="C12" s="558" t="s">
        <v>202</v>
      </c>
      <c r="D12" s="78">
        <f>'A.2.4. Cálculo PM10 y VM'!D12</f>
        <v>431014</v>
      </c>
      <c r="E12" s="217">
        <f>'A.2.4. Cálculo PM10 y VM'!E12</f>
        <v>0</v>
      </c>
      <c r="F12" s="93">
        <f>'A.2.4. Cálculo PM10 y VM'!F12</f>
        <v>0</v>
      </c>
      <c r="G12" s="191">
        <f>(F12-E12)*60*24</f>
        <v>0</v>
      </c>
      <c r="H12" s="100" t="e">
        <f>'A.2.1. Promedio meteorologia'!$F$42</f>
        <v>#DIV/0!</v>
      </c>
      <c r="I12" s="100" t="e">
        <f>'A.2.1. Promedio meteorologia'!$E$42</f>
        <v>#DIV/0!</v>
      </c>
      <c r="J12" s="190" t="e">
        <f>'A.2.3. Flujo promedio'!E28</f>
        <v>#DIV/0!</v>
      </c>
      <c r="K12" s="210" t="e">
        <f>'A.2.3. Flujo promedio'!I28</f>
        <v>#DIV/0!</v>
      </c>
      <c r="L12" s="211" t="e">
        <f>+K12*G12</f>
        <v>#DIV/0!</v>
      </c>
      <c r="M12" s="213" t="e">
        <f>((K12*(I12/760)*(283.15/(H12+273.15))*G12))</f>
        <v>#DIV/0!</v>
      </c>
      <c r="N12" s="87"/>
      <c r="P12" s="207"/>
    </row>
    <row r="13" spans="1:16" x14ac:dyDescent="0.2">
      <c r="A13" s="87"/>
      <c r="B13" s="92">
        <v>2</v>
      </c>
      <c r="C13" s="514"/>
      <c r="D13" s="78">
        <f>'A.2.4. Cálculo PM10 y VM'!D13</f>
        <v>431015</v>
      </c>
      <c r="E13" s="93">
        <f>'A.2.4. Cálculo PM10 y VM'!E13</f>
        <v>0</v>
      </c>
      <c r="F13" s="93">
        <f>'A.2.4. Cálculo PM10 y VM'!F13</f>
        <v>0</v>
      </c>
      <c r="G13" s="191">
        <f t="shared" ref="G13:G26" si="0">(F13-E13)*60*24</f>
        <v>0</v>
      </c>
      <c r="H13" s="100" t="e">
        <f>'A.2.1. Promedio meteorologia'!$F$70</f>
        <v>#DIV/0!</v>
      </c>
      <c r="I13" s="100" t="e">
        <f>'A.2.1. Promedio meteorologia'!$E$70</f>
        <v>#DIV/0!</v>
      </c>
      <c r="J13" s="190" t="e">
        <f>'A.2.3. Flujo promedio'!E36</f>
        <v>#DIV/0!</v>
      </c>
      <c r="K13" s="210" t="e">
        <f>'A.2.3. Flujo promedio'!I36</f>
        <v>#DIV/0!</v>
      </c>
      <c r="L13" s="211" t="e">
        <f t="shared" ref="L13:L15" si="1">+K13*G13</f>
        <v>#DIV/0!</v>
      </c>
      <c r="M13" s="213" t="e">
        <f t="shared" ref="M13:M14" si="2">((K13*(I13/760)*(283.15/(H13+273.15))*G13))</f>
        <v>#DIV/0!</v>
      </c>
      <c r="N13" s="87"/>
      <c r="P13" s="207"/>
    </row>
    <row r="14" spans="1:16" x14ac:dyDescent="0.2">
      <c r="A14" s="87"/>
      <c r="B14" s="92">
        <v>3</v>
      </c>
      <c r="C14" s="514"/>
      <c r="D14" s="78">
        <f>'A.2.4. Cálculo PM10 y VM'!D14</f>
        <v>431016</v>
      </c>
      <c r="E14" s="93">
        <f>'A.2.4. Cálculo PM10 y VM'!E14</f>
        <v>0</v>
      </c>
      <c r="F14" s="93">
        <f>'A.2.4. Cálculo PM10 y VM'!F14</f>
        <v>0</v>
      </c>
      <c r="G14" s="191">
        <f t="shared" si="0"/>
        <v>0</v>
      </c>
      <c r="H14" s="100" t="e">
        <f>'A.2.1. Promedio meteorologia'!$F$98</f>
        <v>#DIV/0!</v>
      </c>
      <c r="I14" s="100" t="e">
        <f>'A.2.1. Promedio meteorologia'!$E$98</f>
        <v>#DIV/0!</v>
      </c>
      <c r="J14" s="190" t="e">
        <f>'A.2.3. Flujo promedio'!E44</f>
        <v>#DIV/0!</v>
      </c>
      <c r="K14" s="210" t="e">
        <f>'A.2.3. Flujo promedio'!I44</f>
        <v>#DIV/0!</v>
      </c>
      <c r="L14" s="211" t="e">
        <f t="shared" si="1"/>
        <v>#DIV/0!</v>
      </c>
      <c r="M14" s="213" t="e">
        <f t="shared" si="2"/>
        <v>#DIV/0!</v>
      </c>
      <c r="N14" s="87"/>
      <c r="P14" s="207"/>
    </row>
    <row r="15" spans="1:16" x14ac:dyDescent="0.2">
      <c r="A15" s="87"/>
      <c r="B15" s="92">
        <v>4</v>
      </c>
      <c r="C15" s="514"/>
      <c r="D15" s="78">
        <f>'A.2.4. Cálculo PM10 y VM'!D15</f>
        <v>431017</v>
      </c>
      <c r="E15" s="93">
        <f>'A.2.4. Cálculo PM10 y VM'!E15</f>
        <v>0</v>
      </c>
      <c r="F15" s="93">
        <f>'A.2.4. Cálculo PM10 y VM'!F15</f>
        <v>0</v>
      </c>
      <c r="G15" s="191">
        <f t="shared" si="0"/>
        <v>0</v>
      </c>
      <c r="H15" s="100" t="e">
        <f>'A.2.1. Promedio meteorologia'!$F$126</f>
        <v>#DIV/0!</v>
      </c>
      <c r="I15" s="100" t="e">
        <f>'A.2.1. Promedio meteorologia'!$E$126</f>
        <v>#DIV/0!</v>
      </c>
      <c r="J15" s="190" t="e">
        <f>'A.2.3. Flujo promedio'!E52</f>
        <v>#DIV/0!</v>
      </c>
      <c r="K15" s="210" t="e">
        <f>'A.2.3. Flujo promedio'!I52</f>
        <v>#DIV/0!</v>
      </c>
      <c r="L15" s="211" t="e">
        <f t="shared" si="1"/>
        <v>#DIV/0!</v>
      </c>
      <c r="M15" s="213" t="e">
        <f>((K15*(I15/760)*(283.15/(H15+273.15))*G15))</f>
        <v>#DIV/0!</v>
      </c>
      <c r="N15" s="87"/>
      <c r="P15" s="207"/>
    </row>
    <row r="16" spans="1:16" ht="13.5" thickBot="1" x14ac:dyDescent="0.25">
      <c r="A16" s="87"/>
      <c r="B16" s="92">
        <v>5</v>
      </c>
      <c r="C16" s="514"/>
      <c r="D16" s="78">
        <f>'A.2.4. Cálculo PM10 y VM'!D16</f>
        <v>431018</v>
      </c>
      <c r="E16" s="93">
        <f>'A.2.4. Cálculo PM10 y VM'!E16</f>
        <v>0</v>
      </c>
      <c r="F16" s="93">
        <f>'A.2.4. Cálculo PM10 y VM'!F16</f>
        <v>0</v>
      </c>
      <c r="G16" s="193">
        <f t="shared" si="0"/>
        <v>0</v>
      </c>
      <c r="H16" s="100" t="e">
        <f>'A.2.1. Promedio meteorologia'!$F$154</f>
        <v>#DIV/0!</v>
      </c>
      <c r="I16" s="100" t="e">
        <f>'A.2.1. Promedio meteorologia'!$E$154</f>
        <v>#DIV/0!</v>
      </c>
      <c r="J16" s="190" t="e">
        <f>'A.2.3. Flujo promedio'!E60</f>
        <v>#DIV/0!</v>
      </c>
      <c r="K16" s="210" t="e">
        <f>'A.2.3. Flujo promedio'!I60</f>
        <v>#DIV/0!</v>
      </c>
      <c r="L16" s="212" t="e">
        <f>+K16*G16</f>
        <v>#DIV/0!</v>
      </c>
      <c r="M16" s="213" t="e">
        <f>((K16*(I16/760)*(283.15/(H16+273.15))*G16))</f>
        <v>#DIV/0!</v>
      </c>
      <c r="N16" s="87"/>
      <c r="P16" s="207"/>
    </row>
    <row r="17" spans="1:14" ht="13.5" hidden="1" thickBot="1" x14ac:dyDescent="0.25">
      <c r="A17" s="87"/>
      <c r="B17" s="92">
        <v>6</v>
      </c>
      <c r="C17" s="514"/>
      <c r="D17" s="78"/>
      <c r="E17" s="93"/>
      <c r="F17" s="93"/>
      <c r="G17" s="467">
        <f t="shared" si="0"/>
        <v>0</v>
      </c>
      <c r="H17" s="468"/>
      <c r="I17" s="102"/>
      <c r="J17" s="508"/>
      <c r="K17" s="509">
        <v>23.51</v>
      </c>
      <c r="L17" s="198"/>
      <c r="M17" s="101" t="str">
        <f t="shared" ref="M17:M26" si="3">IF(L17="","",L17/K17)</f>
        <v/>
      </c>
      <c r="N17" s="87"/>
    </row>
    <row r="18" spans="1:14" ht="13.5" hidden="1" thickBot="1" x14ac:dyDescent="0.25">
      <c r="A18" s="87"/>
      <c r="B18" s="92">
        <v>7</v>
      </c>
      <c r="C18" s="514"/>
      <c r="D18" s="78"/>
      <c r="E18" s="93"/>
      <c r="F18" s="93"/>
      <c r="G18" s="465">
        <f t="shared" si="0"/>
        <v>0</v>
      </c>
      <c r="H18" s="466"/>
      <c r="I18" s="102"/>
      <c r="J18" s="508"/>
      <c r="K18" s="509">
        <v>23.51</v>
      </c>
      <c r="L18" s="95"/>
      <c r="M18" s="101" t="str">
        <f t="shared" si="3"/>
        <v/>
      </c>
      <c r="N18" s="87"/>
    </row>
    <row r="19" spans="1:14" ht="13.5" hidden="1" thickBot="1" x14ac:dyDescent="0.25">
      <c r="A19" s="87"/>
      <c r="B19" s="92">
        <v>8</v>
      </c>
      <c r="C19" s="514"/>
      <c r="D19" s="78"/>
      <c r="E19" s="93"/>
      <c r="F19" s="93"/>
      <c r="G19" s="465">
        <f t="shared" si="0"/>
        <v>0</v>
      </c>
      <c r="H19" s="466"/>
      <c r="I19" s="102"/>
      <c r="J19" s="508"/>
      <c r="K19" s="509">
        <v>23.52</v>
      </c>
      <c r="L19" s="95"/>
      <c r="M19" s="101" t="str">
        <f t="shared" si="3"/>
        <v/>
      </c>
      <c r="N19" s="87"/>
    </row>
    <row r="20" spans="1:14" ht="13.5" hidden="1" thickBot="1" x14ac:dyDescent="0.25">
      <c r="A20" s="87"/>
      <c r="B20" s="92">
        <v>9</v>
      </c>
      <c r="C20" s="514"/>
      <c r="D20" s="78"/>
      <c r="E20" s="93"/>
      <c r="F20" s="93"/>
      <c r="G20" s="465">
        <f t="shared" si="0"/>
        <v>0</v>
      </c>
      <c r="H20" s="466"/>
      <c r="I20" s="102"/>
      <c r="J20" s="508"/>
      <c r="K20" s="509"/>
      <c r="L20" s="95"/>
      <c r="M20" s="101" t="str">
        <f t="shared" si="3"/>
        <v/>
      </c>
      <c r="N20" s="87"/>
    </row>
    <row r="21" spans="1:14" ht="13.5" hidden="1" thickBot="1" x14ac:dyDescent="0.25">
      <c r="A21" s="87"/>
      <c r="B21" s="92">
        <v>10</v>
      </c>
      <c r="C21" s="514"/>
      <c r="D21" s="78"/>
      <c r="E21" s="93"/>
      <c r="F21" s="93"/>
      <c r="G21" s="465">
        <f t="shared" si="0"/>
        <v>0</v>
      </c>
      <c r="H21" s="466"/>
      <c r="I21" s="102"/>
      <c r="J21" s="508"/>
      <c r="K21" s="509"/>
      <c r="L21" s="95"/>
      <c r="M21" s="101" t="str">
        <f t="shared" si="3"/>
        <v/>
      </c>
      <c r="N21" s="87"/>
    </row>
    <row r="22" spans="1:14" ht="13.5" hidden="1" thickBot="1" x14ac:dyDescent="0.25">
      <c r="A22" s="87"/>
      <c r="B22" s="92">
        <v>11</v>
      </c>
      <c r="C22" s="514"/>
      <c r="D22" s="78"/>
      <c r="E22" s="93"/>
      <c r="F22" s="93"/>
      <c r="G22" s="465">
        <f t="shared" si="0"/>
        <v>0</v>
      </c>
      <c r="H22" s="466"/>
      <c r="I22" s="102"/>
      <c r="J22" s="508"/>
      <c r="K22" s="509"/>
      <c r="L22" s="95"/>
      <c r="M22" s="101" t="str">
        <f t="shared" si="3"/>
        <v/>
      </c>
      <c r="N22" s="87"/>
    </row>
    <row r="23" spans="1:14" ht="13.5" hidden="1" thickBot="1" x14ac:dyDescent="0.25">
      <c r="A23" s="87"/>
      <c r="B23" s="92">
        <v>12</v>
      </c>
      <c r="C23" s="514"/>
      <c r="D23" s="78"/>
      <c r="E23" s="93"/>
      <c r="F23" s="93"/>
      <c r="G23" s="465">
        <f t="shared" si="0"/>
        <v>0</v>
      </c>
      <c r="H23" s="466"/>
      <c r="I23" s="102"/>
      <c r="J23" s="508"/>
      <c r="K23" s="509"/>
      <c r="L23" s="95"/>
      <c r="M23" s="101" t="str">
        <f t="shared" si="3"/>
        <v/>
      </c>
      <c r="N23" s="87"/>
    </row>
    <row r="24" spans="1:14" ht="13.5" hidden="1" thickBot="1" x14ac:dyDescent="0.25">
      <c r="A24" s="87"/>
      <c r="B24" s="92">
        <v>13</v>
      </c>
      <c r="C24" s="514"/>
      <c r="D24" s="78"/>
      <c r="E24" s="93"/>
      <c r="F24" s="93"/>
      <c r="G24" s="465">
        <f t="shared" si="0"/>
        <v>0</v>
      </c>
      <c r="H24" s="466"/>
      <c r="I24" s="102"/>
      <c r="J24" s="508"/>
      <c r="K24" s="509"/>
      <c r="L24" s="95"/>
      <c r="M24" s="101" t="str">
        <f t="shared" si="3"/>
        <v/>
      </c>
      <c r="N24" s="87"/>
    </row>
    <row r="25" spans="1:14" ht="13.5" hidden="1" thickBot="1" x14ac:dyDescent="0.25">
      <c r="A25" s="87"/>
      <c r="B25" s="92">
        <v>14</v>
      </c>
      <c r="C25" s="514"/>
      <c r="D25" s="78"/>
      <c r="E25" s="93"/>
      <c r="F25" s="93"/>
      <c r="G25" s="465">
        <f t="shared" si="0"/>
        <v>0</v>
      </c>
      <c r="H25" s="466"/>
      <c r="I25" s="102"/>
      <c r="J25" s="508"/>
      <c r="K25" s="509"/>
      <c r="L25" s="95"/>
      <c r="M25" s="101" t="str">
        <f t="shared" si="3"/>
        <v/>
      </c>
      <c r="N25" s="87"/>
    </row>
    <row r="26" spans="1:14" ht="13.5" hidden="1" thickBot="1" x14ac:dyDescent="0.25">
      <c r="A26" s="87"/>
      <c r="B26" s="162">
        <v>15</v>
      </c>
      <c r="C26" s="515"/>
      <c r="D26" s="163"/>
      <c r="E26" s="164"/>
      <c r="F26" s="164"/>
      <c r="G26" s="504">
        <f t="shared" si="0"/>
        <v>0</v>
      </c>
      <c r="H26" s="505"/>
      <c r="I26" s="169"/>
      <c r="J26" s="535"/>
      <c r="K26" s="536"/>
      <c r="L26" s="166"/>
      <c r="M26" s="167" t="str">
        <f t="shared" si="3"/>
        <v/>
      </c>
      <c r="N26" s="87"/>
    </row>
    <row r="27" spans="1:14" ht="13.5" thickBot="1" x14ac:dyDescent="0.25">
      <c r="A27" s="85"/>
      <c r="B27" s="197"/>
      <c r="C27" s="197"/>
      <c r="D27" s="201"/>
      <c r="E27" s="197"/>
      <c r="F27" s="197"/>
      <c r="G27" s="85"/>
      <c r="H27" s="197"/>
      <c r="I27" s="197"/>
      <c r="J27" s="201"/>
      <c r="K27" s="197"/>
      <c r="L27" s="85"/>
      <c r="M27" s="197"/>
      <c r="N27" s="87"/>
    </row>
    <row r="28" spans="1:14" s="3" customFormat="1" x14ac:dyDescent="0.2">
      <c r="A28" s="52"/>
      <c r="B28" s="516" t="s">
        <v>13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8"/>
      <c r="N28" s="54"/>
    </row>
    <row r="29" spans="1:14" s="3" customFormat="1" ht="48" customHeight="1" thickBot="1" x14ac:dyDescent="0.25">
      <c r="A29" s="52"/>
      <c r="B29" s="519" t="s">
        <v>225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1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30">
    <mergeCell ref="G17:H17"/>
    <mergeCell ref="J17:K17"/>
    <mergeCell ref="C12:C26"/>
    <mergeCell ref="B2:D5"/>
    <mergeCell ref="E2:M5"/>
    <mergeCell ref="E7:M7"/>
    <mergeCell ref="B9:D9"/>
    <mergeCell ref="E9:F9"/>
    <mergeCell ref="H9:I9"/>
    <mergeCell ref="J9:M9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B28:M28"/>
    <mergeCell ref="B29:M29"/>
    <mergeCell ref="G24:H24"/>
    <mergeCell ref="J24:K24"/>
    <mergeCell ref="G25:H25"/>
    <mergeCell ref="J25:K25"/>
    <mergeCell ref="G26:H26"/>
    <mergeCell ref="J26:K26"/>
  </mergeCells>
  <pageMargins left="0.9055118110236221" right="0.9055118110236221" top="0.74803149606299213" bottom="0.74803149606299213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workbookViewId="0"/>
  </sheetViews>
  <sheetFormatPr baseColWidth="10" defaultColWidth="11.42578125" defaultRowHeight="12" x14ac:dyDescent="0.2"/>
  <cols>
    <col min="1" max="1" width="2.140625" style="12" customWidth="1"/>
    <col min="2" max="2" width="10.42578125" style="13" customWidth="1"/>
    <col min="3" max="3" width="6.42578125" style="13" customWidth="1"/>
    <col min="4" max="4" width="12.7109375" style="13" customWidth="1"/>
    <col min="5" max="7" width="15.5703125" style="12" customWidth="1"/>
    <col min="8" max="8" width="15.5703125" style="14" customWidth="1"/>
    <col min="9" max="9" width="15.5703125" style="12" customWidth="1"/>
    <col min="10" max="10" width="12.7109375" style="12" hidden="1" customWidth="1"/>
    <col min="11" max="19" width="11.140625" style="12" hidden="1" customWidth="1"/>
    <col min="20" max="20" width="2.28515625" style="20" customWidth="1"/>
    <col min="21" max="24" width="11.42578125" style="12"/>
    <col min="25" max="29" width="6.7109375" style="12" customWidth="1"/>
    <col min="30" max="16384" width="11.42578125" style="12"/>
  </cols>
  <sheetData>
    <row r="1" spans="1:20" ht="12.75" thickBot="1" x14ac:dyDescent="0.25">
      <c r="A1" s="20"/>
      <c r="B1" s="21"/>
      <c r="C1" s="21"/>
      <c r="D1" s="21"/>
      <c r="E1" s="20"/>
      <c r="F1" s="20"/>
      <c r="G1" s="20"/>
      <c r="H1" s="2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15" customFormat="1" ht="12" customHeight="1" x14ac:dyDescent="0.2">
      <c r="A2" s="23"/>
      <c r="B2" s="24"/>
      <c r="C2" s="25"/>
      <c r="D2" s="25"/>
      <c r="E2" s="545" t="s">
        <v>224</v>
      </c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7"/>
      <c r="T2" s="23"/>
    </row>
    <row r="3" spans="1:20" s="15" customFormat="1" ht="12" customHeight="1" x14ac:dyDescent="0.2">
      <c r="A3" s="23"/>
      <c r="B3" s="26"/>
      <c r="C3" s="27"/>
      <c r="D3" s="27"/>
      <c r="E3" s="548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549"/>
      <c r="T3" s="23"/>
    </row>
    <row r="4" spans="1:20" s="15" customFormat="1" ht="12" customHeight="1" x14ac:dyDescent="0.2">
      <c r="A4" s="23"/>
      <c r="B4" s="26"/>
      <c r="C4" s="27"/>
      <c r="D4" s="27"/>
      <c r="E4" s="548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549"/>
      <c r="T4" s="23"/>
    </row>
    <row r="5" spans="1:20" s="15" customFormat="1" ht="12" customHeight="1" thickBot="1" x14ac:dyDescent="0.25">
      <c r="A5" s="23"/>
      <c r="B5" s="28"/>
      <c r="C5" s="29"/>
      <c r="D5" s="29"/>
      <c r="E5" s="550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23"/>
    </row>
    <row r="6" spans="1:20" s="18" customFormat="1" ht="13.15" customHeight="1" x14ac:dyDescent="0.2">
      <c r="A6" s="30"/>
      <c r="B6" s="31"/>
      <c r="C6" s="31"/>
      <c r="D6" s="31"/>
      <c r="E6" s="32"/>
      <c r="F6" s="32"/>
      <c r="G6" s="32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0"/>
    </row>
    <row r="7" spans="1:20" s="15" customFormat="1" ht="36" customHeight="1" x14ac:dyDescent="0.2">
      <c r="A7" s="35"/>
      <c r="B7" s="557" t="s">
        <v>188</v>
      </c>
      <c r="C7" s="557"/>
      <c r="D7" s="557"/>
      <c r="E7" s="553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23"/>
    </row>
    <row r="8" spans="1:20" s="15" customFormat="1" ht="9.6" customHeight="1" x14ac:dyDescent="0.2">
      <c r="A8" s="35"/>
      <c r="B8" s="187"/>
      <c r="C8" s="187"/>
      <c r="D8" s="18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3"/>
    </row>
    <row r="9" spans="1:20" s="15" customFormat="1" ht="15.6" customHeight="1" x14ac:dyDescent="0.2">
      <c r="A9" s="35"/>
      <c r="B9" s="418" t="s">
        <v>236</v>
      </c>
      <c r="C9" s="418"/>
      <c r="D9" s="418"/>
      <c r="E9" s="105" t="str">
        <f>+'A.2.1. Promedio meteorologia'!E8</f>
        <v>CA-VMP-6</v>
      </c>
      <c r="F9" s="154"/>
      <c r="G9" s="418" t="s">
        <v>189</v>
      </c>
      <c r="H9" s="418"/>
      <c r="I9" s="188" t="str">
        <f>+'A.2.3. Flujo promedio'!H9</f>
        <v>0001-7-2020-411</v>
      </c>
      <c r="J9" s="154"/>
      <c r="L9" s="185"/>
      <c r="M9" s="185"/>
      <c r="N9" s="185"/>
      <c r="O9" s="185"/>
      <c r="P9" s="185"/>
      <c r="Q9" s="185"/>
      <c r="R9" s="185"/>
      <c r="S9" s="185"/>
      <c r="T9" s="23"/>
    </row>
    <row r="10" spans="1:20" ht="13.15" customHeight="1" thickBot="1" x14ac:dyDescent="0.25">
      <c r="A10" s="20"/>
      <c r="B10" s="21"/>
      <c r="C10" s="21"/>
      <c r="D10" s="21"/>
      <c r="E10" s="20"/>
      <c r="F10" s="20"/>
      <c r="G10" s="20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0" ht="12.75" customHeight="1" x14ac:dyDescent="0.2">
      <c r="A11" s="20"/>
      <c r="B11" s="541" t="s">
        <v>105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3"/>
      <c r="T11" s="203"/>
    </row>
    <row r="12" spans="1:20" s="16" customFormat="1" ht="13.15" customHeight="1" x14ac:dyDescent="0.2">
      <c r="A12" s="36"/>
      <c r="B12" s="539" t="s">
        <v>190</v>
      </c>
      <c r="C12" s="540"/>
      <c r="D12" s="538" t="s">
        <v>104</v>
      </c>
      <c r="E12" s="540" t="s">
        <v>151</v>
      </c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4"/>
      <c r="T12" s="204"/>
    </row>
    <row r="13" spans="1:20" ht="12.75" customHeight="1" x14ac:dyDescent="0.2">
      <c r="A13" s="20"/>
      <c r="B13" s="539"/>
      <c r="C13" s="540"/>
      <c r="D13" s="538"/>
      <c r="E13" s="37">
        <f>'A.2.4. Cálculo PM10 y VM'!$E12</f>
        <v>0</v>
      </c>
      <c r="F13" s="37">
        <f>'A.2.4. Cálculo PM10 y VM'!$E13</f>
        <v>0</v>
      </c>
      <c r="G13" s="37">
        <f>'A.2.4. Cálculo PM10 y VM'!$E14</f>
        <v>0</v>
      </c>
      <c r="H13" s="37">
        <f>'A.2.4. Cálculo PM10 y VM'!$E15</f>
        <v>0</v>
      </c>
      <c r="I13" s="37">
        <f>'A.2.4. Cálculo PM10 y VM'!$E16</f>
        <v>0</v>
      </c>
      <c r="J13" s="37" t="e">
        <f>'A.2.4. Cálculo PM10 y VM'!$E17</f>
        <v>#REF!</v>
      </c>
      <c r="K13" s="37" t="e">
        <f>'A.2.4. Cálculo PM10 y VM'!$E18</f>
        <v>#REF!</v>
      </c>
      <c r="L13" s="37" t="e">
        <f>'A.2.4. Cálculo PM10 y VM'!$E19</f>
        <v>#REF!</v>
      </c>
      <c r="M13" s="37" t="e">
        <f>'A.2.4. Cálculo PM10 y VM'!$E20</f>
        <v>#REF!</v>
      </c>
      <c r="N13" s="37" t="e">
        <f>'A.2.4. Cálculo PM10 y VM'!$E21</f>
        <v>#REF!</v>
      </c>
      <c r="O13" s="37" t="e">
        <f>'A.2.4. Cálculo PM10 y VM'!$E22</f>
        <v>#REF!</v>
      </c>
      <c r="P13" s="37" t="e">
        <f>'A.2.4. Cálculo PM10 y VM'!$E23</f>
        <v>#REF!</v>
      </c>
      <c r="Q13" s="37" t="e">
        <f>'A.2.4. Cálculo PM10 y VM'!$E24</f>
        <v>#REF!</v>
      </c>
      <c r="R13" s="37" t="e">
        <f>'A.2.4. Cálculo PM10 y VM'!$E25</f>
        <v>#REF!</v>
      </c>
      <c r="S13" s="170" t="e">
        <f>'A.2.4. Cálculo PM10 y VM'!$E26</f>
        <v>#REF!</v>
      </c>
      <c r="T13" s="203"/>
    </row>
    <row r="14" spans="1:20" x14ac:dyDescent="0.2">
      <c r="A14" s="20"/>
      <c r="B14" s="171" t="s">
        <v>101</v>
      </c>
      <c r="C14" s="38" t="s">
        <v>100</v>
      </c>
      <c r="D14" s="39" t="s">
        <v>132</v>
      </c>
      <c r="E14" s="40">
        <v>874.6</v>
      </c>
      <c r="F14" s="40">
        <v>629.1</v>
      </c>
      <c r="G14" s="40">
        <v>652.1</v>
      </c>
      <c r="H14" s="40">
        <v>892</v>
      </c>
      <c r="I14" s="40">
        <v>847</v>
      </c>
      <c r="J14" s="40"/>
      <c r="K14" s="40"/>
      <c r="L14" s="40"/>
      <c r="M14" s="40"/>
      <c r="N14" s="40"/>
      <c r="O14" s="40"/>
      <c r="P14" s="40"/>
      <c r="Q14" s="40"/>
      <c r="R14" s="40"/>
      <c r="S14" s="172"/>
      <c r="T14" s="203"/>
    </row>
    <row r="15" spans="1:20" x14ac:dyDescent="0.2">
      <c r="A15" s="20"/>
      <c r="B15" s="171" t="s">
        <v>79</v>
      </c>
      <c r="C15" s="38" t="s">
        <v>78</v>
      </c>
      <c r="D15" s="39" t="s">
        <v>132</v>
      </c>
      <c r="E15" s="40">
        <v>7.3630000000000004</v>
      </c>
      <c r="F15" s="40">
        <v>2.6339999999999999</v>
      </c>
      <c r="G15" s="40">
        <v>3.4590000000000001</v>
      </c>
      <c r="H15" s="40">
        <v>13.15</v>
      </c>
      <c r="I15" s="40">
        <v>15.43</v>
      </c>
      <c r="J15" s="40"/>
      <c r="K15" s="40"/>
      <c r="L15" s="40"/>
      <c r="M15" s="40"/>
      <c r="N15" s="40"/>
      <c r="O15" s="40"/>
      <c r="P15" s="40"/>
      <c r="Q15" s="40"/>
      <c r="R15" s="40"/>
      <c r="S15" s="172"/>
      <c r="T15" s="203"/>
    </row>
    <row r="16" spans="1:20" x14ac:dyDescent="0.2">
      <c r="A16" s="20"/>
      <c r="B16" s="171" t="s">
        <v>147</v>
      </c>
      <c r="C16" s="38" t="s">
        <v>99</v>
      </c>
      <c r="D16" s="39" t="s">
        <v>132</v>
      </c>
      <c r="E16" s="40">
        <v>6.4089999999999998</v>
      </c>
      <c r="F16" s="40">
        <v>10.42</v>
      </c>
      <c r="G16" s="40">
        <v>7.33</v>
      </c>
      <c r="H16" s="40">
        <v>9.6940000000000008</v>
      </c>
      <c r="I16" s="40">
        <v>10.3</v>
      </c>
      <c r="J16" s="40"/>
      <c r="K16" s="40"/>
      <c r="L16" s="40"/>
      <c r="M16" s="40"/>
      <c r="N16" s="40"/>
      <c r="O16" s="40"/>
      <c r="P16" s="40"/>
      <c r="Q16" s="40"/>
      <c r="R16" s="40"/>
      <c r="S16" s="172"/>
      <c r="T16" s="203"/>
    </row>
    <row r="17" spans="1:20" x14ac:dyDescent="0.2">
      <c r="A17" s="20"/>
      <c r="B17" s="171" t="s">
        <v>98</v>
      </c>
      <c r="C17" s="38" t="s">
        <v>97</v>
      </c>
      <c r="D17" s="39" t="s">
        <v>132</v>
      </c>
      <c r="E17" s="40">
        <v>31.61</v>
      </c>
      <c r="F17" s="40">
        <v>18.760000000000002</v>
      </c>
      <c r="G17" s="40">
        <v>22.94</v>
      </c>
      <c r="H17" s="40">
        <v>27.94</v>
      </c>
      <c r="I17" s="40">
        <v>35.549999999999997</v>
      </c>
      <c r="J17" s="40"/>
      <c r="K17" s="40"/>
      <c r="L17" s="40"/>
      <c r="M17" s="40"/>
      <c r="N17" s="40"/>
      <c r="O17" s="40"/>
      <c r="P17" s="40"/>
      <c r="Q17" s="40"/>
      <c r="R17" s="40"/>
      <c r="S17" s="172"/>
      <c r="T17" s="203"/>
    </row>
    <row r="18" spans="1:20" x14ac:dyDescent="0.2">
      <c r="A18" s="20"/>
      <c r="B18" s="171" t="s">
        <v>96</v>
      </c>
      <c r="C18" s="38" t="s">
        <v>95</v>
      </c>
      <c r="D18" s="39" t="s">
        <v>132</v>
      </c>
      <c r="E18" s="40" t="s">
        <v>213</v>
      </c>
      <c r="F18" s="40" t="s">
        <v>213</v>
      </c>
      <c r="G18" s="40" t="s">
        <v>213</v>
      </c>
      <c r="H18" s="40" t="s">
        <v>213</v>
      </c>
      <c r="I18" s="40" t="s">
        <v>213</v>
      </c>
      <c r="J18" s="40"/>
      <c r="K18" s="40"/>
      <c r="L18" s="40"/>
      <c r="M18" s="40"/>
      <c r="N18" s="40"/>
      <c r="O18" s="40"/>
      <c r="P18" s="40"/>
      <c r="Q18" s="40"/>
      <c r="R18" s="40"/>
      <c r="S18" s="172"/>
      <c r="T18" s="203"/>
    </row>
    <row r="19" spans="1:20" x14ac:dyDescent="0.2">
      <c r="A19" s="20"/>
      <c r="B19" s="171" t="s">
        <v>106</v>
      </c>
      <c r="C19" s="38" t="s">
        <v>118</v>
      </c>
      <c r="D19" s="39" t="s">
        <v>132</v>
      </c>
      <c r="E19" s="40">
        <v>0.82699999999999996</v>
      </c>
      <c r="F19" s="40">
        <v>0.54669999999999996</v>
      </c>
      <c r="G19" s="40">
        <v>0.49759999999999999</v>
      </c>
      <c r="H19" s="40">
        <v>0.7177</v>
      </c>
      <c r="I19" s="40">
        <v>0.92120000000000002</v>
      </c>
      <c r="J19" s="40"/>
      <c r="K19" s="40"/>
      <c r="L19" s="40"/>
      <c r="M19" s="40"/>
      <c r="N19" s="40"/>
      <c r="O19" s="40"/>
      <c r="P19" s="40"/>
      <c r="Q19" s="40"/>
      <c r="R19" s="40"/>
      <c r="S19" s="172"/>
      <c r="T19" s="203"/>
    </row>
    <row r="20" spans="1:20" x14ac:dyDescent="0.2">
      <c r="A20" s="20"/>
      <c r="B20" s="171" t="s">
        <v>107</v>
      </c>
      <c r="C20" s="38" t="s">
        <v>119</v>
      </c>
      <c r="D20" s="39" t="s">
        <v>132</v>
      </c>
      <c r="E20" s="40">
        <v>4.2</v>
      </c>
      <c r="F20" s="40">
        <v>3.37</v>
      </c>
      <c r="G20" s="40">
        <v>5.83</v>
      </c>
      <c r="H20" s="40">
        <v>5.31</v>
      </c>
      <c r="I20" s="40">
        <v>4.66</v>
      </c>
      <c r="J20" s="40"/>
      <c r="K20" s="40"/>
      <c r="L20" s="40"/>
      <c r="M20" s="40"/>
      <c r="N20" s="40"/>
      <c r="O20" s="40"/>
      <c r="P20" s="40"/>
      <c r="Q20" s="40"/>
      <c r="R20" s="40"/>
      <c r="S20" s="172"/>
      <c r="T20" s="203"/>
    </row>
    <row r="21" spans="1:20" x14ac:dyDescent="0.2">
      <c r="A21" s="20"/>
      <c r="B21" s="171" t="s">
        <v>94</v>
      </c>
      <c r="C21" s="38" t="s">
        <v>93</v>
      </c>
      <c r="D21" s="39" t="s">
        <v>132</v>
      </c>
      <c r="E21" s="40">
        <v>2.6059999999999999</v>
      </c>
      <c r="F21" s="40">
        <v>0.98199999999999998</v>
      </c>
      <c r="G21" s="40">
        <v>1.7110000000000001</v>
      </c>
      <c r="H21" s="40">
        <v>2.4</v>
      </c>
      <c r="I21" s="40">
        <v>2.508</v>
      </c>
      <c r="J21" s="40"/>
      <c r="K21" s="40"/>
      <c r="L21" s="40"/>
      <c r="M21" s="40"/>
      <c r="N21" s="40"/>
      <c r="O21" s="40"/>
      <c r="P21" s="40"/>
      <c r="Q21" s="40"/>
      <c r="R21" s="40"/>
      <c r="S21" s="172"/>
      <c r="T21" s="203"/>
    </row>
    <row r="22" spans="1:20" x14ac:dyDescent="0.2">
      <c r="A22" s="20"/>
      <c r="B22" s="171" t="s">
        <v>108</v>
      </c>
      <c r="C22" s="38" t="s">
        <v>121</v>
      </c>
      <c r="D22" s="39" t="s">
        <v>132</v>
      </c>
      <c r="E22" s="40">
        <v>3550</v>
      </c>
      <c r="F22" s="40">
        <v>3724</v>
      </c>
      <c r="G22" s="40">
        <v>3165</v>
      </c>
      <c r="H22" s="40">
        <v>3805</v>
      </c>
      <c r="I22" s="40">
        <v>4707</v>
      </c>
      <c r="J22" s="40"/>
      <c r="K22" s="40"/>
      <c r="L22" s="40"/>
      <c r="M22" s="40"/>
      <c r="N22" s="40"/>
      <c r="O22" s="40"/>
      <c r="P22" s="40"/>
      <c r="Q22" s="40"/>
      <c r="R22" s="40"/>
      <c r="S22" s="172"/>
      <c r="T22" s="203"/>
    </row>
    <row r="23" spans="1:20" x14ac:dyDescent="0.2">
      <c r="A23" s="20"/>
      <c r="B23" s="171" t="s">
        <v>92</v>
      </c>
      <c r="C23" s="38" t="s">
        <v>91</v>
      </c>
      <c r="D23" s="39" t="s">
        <v>132</v>
      </c>
      <c r="E23" s="40">
        <v>1.2290000000000001</v>
      </c>
      <c r="F23" s="40">
        <v>0.94099999999999995</v>
      </c>
      <c r="G23" s="40">
        <v>0.83199999999999996</v>
      </c>
      <c r="H23" s="40">
        <v>1.1759999999999999</v>
      </c>
      <c r="I23" s="40">
        <v>1.47</v>
      </c>
      <c r="J23" s="40"/>
      <c r="K23" s="40"/>
      <c r="L23" s="40"/>
      <c r="M23" s="40"/>
      <c r="N23" s="40"/>
      <c r="O23" s="40"/>
      <c r="P23" s="40"/>
      <c r="Q23" s="40"/>
      <c r="R23" s="40"/>
      <c r="S23" s="172"/>
      <c r="T23" s="203"/>
    </row>
    <row r="24" spans="1:20" x14ac:dyDescent="0.2">
      <c r="A24" s="20"/>
      <c r="B24" s="171" t="s">
        <v>88</v>
      </c>
      <c r="C24" s="38" t="s">
        <v>87</v>
      </c>
      <c r="D24" s="39" t="s">
        <v>132</v>
      </c>
      <c r="E24" s="40">
        <v>129.9</v>
      </c>
      <c r="F24" s="40">
        <v>71.47</v>
      </c>
      <c r="G24" s="40">
        <v>64.260000000000005</v>
      </c>
      <c r="H24" s="40">
        <v>105.7</v>
      </c>
      <c r="I24" s="40">
        <v>160.80000000000001</v>
      </c>
      <c r="J24" s="40"/>
      <c r="K24" s="40"/>
      <c r="L24" s="40"/>
      <c r="M24" s="40"/>
      <c r="N24" s="40"/>
      <c r="O24" s="40"/>
      <c r="P24" s="40"/>
      <c r="Q24" s="40"/>
      <c r="R24" s="40"/>
      <c r="S24" s="172"/>
      <c r="T24" s="203"/>
    </row>
    <row r="25" spans="1:20" x14ac:dyDescent="0.2">
      <c r="A25" s="20"/>
      <c r="B25" s="171" t="s">
        <v>90</v>
      </c>
      <c r="C25" s="38" t="s">
        <v>89</v>
      </c>
      <c r="D25" s="39" t="s">
        <v>132</v>
      </c>
      <c r="E25" s="40" t="s">
        <v>214</v>
      </c>
      <c r="F25" s="40" t="s">
        <v>214</v>
      </c>
      <c r="G25" s="40" t="s">
        <v>214</v>
      </c>
      <c r="H25" s="40" t="s">
        <v>214</v>
      </c>
      <c r="I25" s="40" t="s">
        <v>214</v>
      </c>
      <c r="J25" s="40"/>
      <c r="K25" s="40"/>
      <c r="L25" s="40"/>
      <c r="M25" s="40"/>
      <c r="N25" s="40"/>
      <c r="O25" s="40"/>
      <c r="P25" s="40"/>
      <c r="Q25" s="40"/>
      <c r="R25" s="40"/>
      <c r="S25" s="172"/>
      <c r="T25" s="203"/>
    </row>
    <row r="26" spans="1:20" x14ac:dyDescent="0.2">
      <c r="A26" s="20"/>
      <c r="B26" s="171" t="s">
        <v>109</v>
      </c>
      <c r="C26" s="38" t="s">
        <v>122</v>
      </c>
      <c r="D26" s="39" t="s">
        <v>132</v>
      </c>
      <c r="E26" s="40">
        <v>5.4580000000000002</v>
      </c>
      <c r="F26" s="40">
        <v>2.1070000000000002</v>
      </c>
      <c r="G26" s="40">
        <v>4.0439999999999996</v>
      </c>
      <c r="H26" s="40">
        <v>5.96</v>
      </c>
      <c r="I26" s="40">
        <v>8.2949999999999999</v>
      </c>
      <c r="J26" s="40"/>
      <c r="K26" s="40"/>
      <c r="L26" s="40"/>
      <c r="M26" s="40"/>
      <c r="N26" s="40"/>
      <c r="O26" s="40"/>
      <c r="P26" s="40"/>
      <c r="Q26" s="40"/>
      <c r="R26" s="40"/>
      <c r="S26" s="172"/>
      <c r="T26" s="203"/>
    </row>
    <row r="27" spans="1:20" x14ac:dyDescent="0.2">
      <c r="A27" s="20"/>
      <c r="B27" s="171" t="s">
        <v>110</v>
      </c>
      <c r="C27" s="38" t="s">
        <v>123</v>
      </c>
      <c r="D27" s="39" t="s">
        <v>132</v>
      </c>
      <c r="E27" s="40">
        <v>13.96</v>
      </c>
      <c r="F27" s="40">
        <v>13.7</v>
      </c>
      <c r="G27" s="40">
        <v>12.97</v>
      </c>
      <c r="H27" s="40">
        <v>16.7</v>
      </c>
      <c r="I27" s="40">
        <v>16.22</v>
      </c>
      <c r="J27" s="40"/>
      <c r="K27" s="40"/>
      <c r="L27" s="40"/>
      <c r="M27" s="40"/>
      <c r="N27" s="40"/>
      <c r="O27" s="40"/>
      <c r="P27" s="40"/>
      <c r="Q27" s="40"/>
      <c r="R27" s="40"/>
      <c r="S27" s="172"/>
      <c r="T27" s="203"/>
    </row>
    <row r="28" spans="1:20" x14ac:dyDescent="0.2">
      <c r="A28" s="20"/>
      <c r="B28" s="171" t="s">
        <v>148</v>
      </c>
      <c r="C28" s="38" t="s">
        <v>120</v>
      </c>
      <c r="D28" s="39" t="s">
        <v>132</v>
      </c>
      <c r="E28" s="40">
        <v>349.2</v>
      </c>
      <c r="F28" s="40">
        <v>333.8</v>
      </c>
      <c r="G28" s="40">
        <v>438.6</v>
      </c>
      <c r="H28" s="40">
        <v>391.6</v>
      </c>
      <c r="I28" s="40">
        <v>566.1</v>
      </c>
      <c r="J28" s="40"/>
      <c r="K28" s="40"/>
      <c r="L28" s="40"/>
      <c r="M28" s="40"/>
      <c r="N28" s="40"/>
      <c r="O28" s="40"/>
      <c r="P28" s="40"/>
      <c r="Q28" s="40"/>
      <c r="R28" s="40"/>
      <c r="S28" s="172"/>
      <c r="T28" s="203"/>
    </row>
    <row r="29" spans="1:20" x14ac:dyDescent="0.2">
      <c r="A29" s="20"/>
      <c r="B29" s="171" t="s">
        <v>111</v>
      </c>
      <c r="C29" s="38" t="s">
        <v>124</v>
      </c>
      <c r="D29" s="39" t="s">
        <v>132</v>
      </c>
      <c r="E29" s="40">
        <v>1570</v>
      </c>
      <c r="F29" s="40">
        <v>1060</v>
      </c>
      <c r="G29" s="40">
        <v>1115</v>
      </c>
      <c r="H29" s="40">
        <v>1572</v>
      </c>
      <c r="I29" s="40">
        <v>1600</v>
      </c>
      <c r="J29" s="40"/>
      <c r="K29" s="40"/>
      <c r="L29" s="40"/>
      <c r="M29" s="40"/>
      <c r="N29" s="40"/>
      <c r="O29" s="40"/>
      <c r="P29" s="40"/>
      <c r="Q29" s="40"/>
      <c r="R29" s="40"/>
      <c r="S29" s="172"/>
      <c r="T29" s="203"/>
    </row>
    <row r="30" spans="1:20" x14ac:dyDescent="0.2">
      <c r="A30" s="20"/>
      <c r="B30" s="171" t="s">
        <v>112</v>
      </c>
      <c r="C30" s="38" t="s">
        <v>125</v>
      </c>
      <c r="D30" s="39" t="s">
        <v>132</v>
      </c>
      <c r="E30" s="40">
        <v>0.77</v>
      </c>
      <c r="F30" s="40">
        <v>0.47</v>
      </c>
      <c r="G30" s="40">
        <v>0.71</v>
      </c>
      <c r="H30" s="40">
        <v>0.85</v>
      </c>
      <c r="I30" s="40">
        <v>0.65</v>
      </c>
      <c r="J30" s="40"/>
      <c r="K30" s="40"/>
      <c r="L30" s="40"/>
      <c r="M30" s="40"/>
      <c r="N30" s="40"/>
      <c r="O30" s="40"/>
      <c r="P30" s="40"/>
      <c r="Q30" s="40"/>
      <c r="R30" s="40"/>
      <c r="S30" s="172"/>
      <c r="T30" s="203"/>
    </row>
    <row r="31" spans="1:20" x14ac:dyDescent="0.2">
      <c r="A31" s="20"/>
      <c r="B31" s="171" t="s">
        <v>113</v>
      </c>
      <c r="C31" s="38" t="s">
        <v>126</v>
      </c>
      <c r="D31" s="39" t="s">
        <v>132</v>
      </c>
      <c r="E31" s="40">
        <v>961</v>
      </c>
      <c r="F31" s="40">
        <v>1076</v>
      </c>
      <c r="G31" s="40">
        <v>947.7</v>
      </c>
      <c r="H31" s="40">
        <v>1270</v>
      </c>
      <c r="I31" s="40">
        <v>1268</v>
      </c>
      <c r="J31" s="40"/>
      <c r="K31" s="40"/>
      <c r="L31" s="40"/>
      <c r="M31" s="40"/>
      <c r="N31" s="40"/>
      <c r="O31" s="40"/>
      <c r="P31" s="40"/>
      <c r="Q31" s="40"/>
      <c r="R31" s="40"/>
      <c r="S31" s="172"/>
      <c r="T31" s="203"/>
    </row>
    <row r="32" spans="1:20" x14ac:dyDescent="0.2">
      <c r="A32" s="20"/>
      <c r="B32" s="171" t="s">
        <v>86</v>
      </c>
      <c r="C32" s="38" t="s">
        <v>85</v>
      </c>
      <c r="D32" s="39" t="s">
        <v>132</v>
      </c>
      <c r="E32" s="40">
        <v>39.18</v>
      </c>
      <c r="F32" s="40">
        <v>27.31</v>
      </c>
      <c r="G32" s="40">
        <v>31.31</v>
      </c>
      <c r="H32" s="40">
        <v>38.74</v>
      </c>
      <c r="I32" s="40">
        <v>41.76</v>
      </c>
      <c r="J32" s="40"/>
      <c r="K32" s="40"/>
      <c r="L32" s="40"/>
      <c r="M32" s="40"/>
      <c r="N32" s="40"/>
      <c r="O32" s="40"/>
      <c r="P32" s="40"/>
      <c r="Q32" s="40"/>
      <c r="R32" s="40"/>
      <c r="S32" s="172"/>
      <c r="T32" s="203"/>
    </row>
    <row r="33" spans="1:20" x14ac:dyDescent="0.2">
      <c r="A33" s="20"/>
      <c r="B33" s="171" t="s">
        <v>69</v>
      </c>
      <c r="C33" s="38" t="s">
        <v>68</v>
      </c>
      <c r="D33" s="39" t="s">
        <v>132</v>
      </c>
      <c r="E33" s="40" t="s">
        <v>252</v>
      </c>
      <c r="F33" s="40" t="s">
        <v>252</v>
      </c>
      <c r="G33" s="40">
        <v>0.17100000000000001</v>
      </c>
      <c r="H33" s="40" t="s">
        <v>252</v>
      </c>
      <c r="I33" s="40">
        <v>0.36399999999999999</v>
      </c>
      <c r="J33" s="40"/>
      <c r="K33" s="40"/>
      <c r="L33" s="40"/>
      <c r="M33" s="40"/>
      <c r="N33" s="40"/>
      <c r="O33" s="40"/>
      <c r="P33" s="40"/>
      <c r="Q33" s="40"/>
      <c r="R33" s="40"/>
      <c r="S33" s="172"/>
      <c r="T33" s="203"/>
    </row>
    <row r="34" spans="1:20" x14ac:dyDescent="0.2">
      <c r="A34" s="20"/>
      <c r="B34" s="171" t="s">
        <v>84</v>
      </c>
      <c r="C34" s="38" t="s">
        <v>83</v>
      </c>
      <c r="D34" s="39" t="s">
        <v>132</v>
      </c>
      <c r="E34" s="40">
        <v>3.665</v>
      </c>
      <c r="F34" s="40">
        <v>3.3359999999999999</v>
      </c>
      <c r="G34" s="40">
        <v>3.0939999999999999</v>
      </c>
      <c r="H34" s="40">
        <v>3.9950000000000001</v>
      </c>
      <c r="I34" s="40">
        <v>4.2750000000000004</v>
      </c>
      <c r="J34" s="40"/>
      <c r="K34" s="40"/>
      <c r="L34" s="40"/>
      <c r="M34" s="40"/>
      <c r="N34" s="40"/>
      <c r="O34" s="40"/>
      <c r="P34" s="40"/>
      <c r="Q34" s="40"/>
      <c r="R34" s="40"/>
      <c r="S34" s="172"/>
      <c r="T34" s="203"/>
    </row>
    <row r="35" spans="1:20" x14ac:dyDescent="0.2">
      <c r="A35" s="20"/>
      <c r="B35" s="171" t="s">
        <v>150</v>
      </c>
      <c r="C35" s="38" t="s">
        <v>82</v>
      </c>
      <c r="D35" s="39" t="s">
        <v>132</v>
      </c>
      <c r="E35" s="40">
        <v>8.3789999999999996</v>
      </c>
      <c r="F35" s="40">
        <v>4.468</v>
      </c>
      <c r="G35" s="40">
        <v>3.7759999999999998</v>
      </c>
      <c r="H35" s="40">
        <v>4.3550000000000004</v>
      </c>
      <c r="I35" s="40">
        <v>6.3170000000000002</v>
      </c>
      <c r="J35" s="40"/>
      <c r="K35" s="40"/>
      <c r="L35" s="40"/>
      <c r="M35" s="40"/>
      <c r="N35" s="40"/>
      <c r="O35" s="40"/>
      <c r="P35" s="40"/>
      <c r="Q35" s="40"/>
      <c r="R35" s="40"/>
      <c r="S35" s="172"/>
      <c r="T35" s="203"/>
    </row>
    <row r="36" spans="1:20" x14ac:dyDescent="0.2">
      <c r="A36" s="20"/>
      <c r="B36" s="171" t="s">
        <v>103</v>
      </c>
      <c r="C36" s="38" t="s">
        <v>102</v>
      </c>
      <c r="D36" s="39" t="s">
        <v>132</v>
      </c>
      <c r="E36" s="40">
        <v>0.33510000000000001</v>
      </c>
      <c r="F36" s="40">
        <v>0.253</v>
      </c>
      <c r="G36" s="40">
        <v>0.20280000000000001</v>
      </c>
      <c r="H36" s="40">
        <v>0.251</v>
      </c>
      <c r="I36" s="40">
        <v>0.48120000000000002</v>
      </c>
      <c r="J36" s="40"/>
      <c r="K36" s="40"/>
      <c r="L36" s="40"/>
      <c r="M36" s="40"/>
      <c r="N36" s="40"/>
      <c r="O36" s="40"/>
      <c r="P36" s="40"/>
      <c r="Q36" s="40"/>
      <c r="R36" s="40"/>
      <c r="S36" s="172"/>
      <c r="T36" s="203"/>
    </row>
    <row r="37" spans="1:20" x14ac:dyDescent="0.2">
      <c r="A37" s="20"/>
      <c r="B37" s="171" t="s">
        <v>81</v>
      </c>
      <c r="C37" s="38" t="s">
        <v>80</v>
      </c>
      <c r="D37" s="39" t="s">
        <v>132</v>
      </c>
      <c r="E37" s="40">
        <v>137</v>
      </c>
      <c r="F37" s="40">
        <v>26.86</v>
      </c>
      <c r="G37" s="40">
        <v>44.37</v>
      </c>
      <c r="H37" s="40">
        <v>195.6</v>
      </c>
      <c r="I37" s="40">
        <v>205.7</v>
      </c>
      <c r="J37" s="40"/>
      <c r="K37" s="40"/>
      <c r="L37" s="40"/>
      <c r="M37" s="40"/>
      <c r="N37" s="40"/>
      <c r="O37" s="40"/>
      <c r="P37" s="40"/>
      <c r="Q37" s="40"/>
      <c r="R37" s="40"/>
      <c r="S37" s="172"/>
      <c r="T37" s="203"/>
    </row>
    <row r="38" spans="1:20" x14ac:dyDescent="0.2">
      <c r="A38" s="20"/>
      <c r="B38" s="171" t="s">
        <v>114</v>
      </c>
      <c r="C38" s="38" t="s">
        <v>127</v>
      </c>
      <c r="D38" s="39" t="s">
        <v>132</v>
      </c>
      <c r="E38" s="40">
        <v>565</v>
      </c>
      <c r="F38" s="40">
        <v>478.5</v>
      </c>
      <c r="G38" s="40">
        <v>502.6</v>
      </c>
      <c r="H38" s="40">
        <v>618.20000000000005</v>
      </c>
      <c r="I38" s="40">
        <v>594.29999999999995</v>
      </c>
      <c r="J38" s="40"/>
      <c r="K38" s="40"/>
      <c r="L38" s="40"/>
      <c r="M38" s="40"/>
      <c r="N38" s="40"/>
      <c r="O38" s="40"/>
      <c r="P38" s="40"/>
      <c r="Q38" s="40"/>
      <c r="R38" s="40"/>
      <c r="S38" s="172"/>
      <c r="T38" s="203"/>
    </row>
    <row r="39" spans="1:20" x14ac:dyDescent="0.2">
      <c r="A39" s="20"/>
      <c r="B39" s="171" t="s">
        <v>77</v>
      </c>
      <c r="C39" s="38" t="s">
        <v>76</v>
      </c>
      <c r="D39" s="39" t="s">
        <v>132</v>
      </c>
      <c r="E39" s="40">
        <v>4.3680000000000003</v>
      </c>
      <c r="F39" s="40">
        <v>2.2029999999999998</v>
      </c>
      <c r="G39" s="40">
        <v>4.0949999999999998</v>
      </c>
      <c r="H39" s="40">
        <v>3.6760000000000002</v>
      </c>
      <c r="I39" s="40">
        <v>4.8609999999999998</v>
      </c>
      <c r="J39" s="40"/>
      <c r="K39" s="40"/>
      <c r="L39" s="40"/>
      <c r="M39" s="40"/>
      <c r="N39" s="40"/>
      <c r="O39" s="40"/>
      <c r="P39" s="40"/>
      <c r="Q39" s="40"/>
      <c r="R39" s="40"/>
      <c r="S39" s="172"/>
      <c r="T39" s="203"/>
    </row>
    <row r="40" spans="1:20" x14ac:dyDescent="0.2">
      <c r="A40" s="20"/>
      <c r="B40" s="171" t="s">
        <v>115</v>
      </c>
      <c r="C40" s="38" t="s">
        <v>128</v>
      </c>
      <c r="D40" s="39" t="s">
        <v>132</v>
      </c>
      <c r="E40" s="40">
        <v>1173</v>
      </c>
      <c r="F40" s="40">
        <v>978.3</v>
      </c>
      <c r="G40" s="40">
        <v>1377</v>
      </c>
      <c r="H40" s="40">
        <v>1405</v>
      </c>
      <c r="I40" s="40">
        <v>1168</v>
      </c>
      <c r="J40" s="40"/>
      <c r="K40" s="40"/>
      <c r="L40" s="40"/>
      <c r="M40" s="40"/>
      <c r="N40" s="40"/>
      <c r="O40" s="40"/>
      <c r="P40" s="40"/>
      <c r="Q40" s="40"/>
      <c r="R40" s="40"/>
      <c r="S40" s="172"/>
      <c r="T40" s="203"/>
    </row>
    <row r="41" spans="1:20" x14ac:dyDescent="0.2">
      <c r="A41" s="20"/>
      <c r="B41" s="171" t="s">
        <v>116</v>
      </c>
      <c r="C41" s="38" t="s">
        <v>129</v>
      </c>
      <c r="D41" s="39" t="s">
        <v>132</v>
      </c>
      <c r="E41" s="40">
        <v>3612</v>
      </c>
      <c r="F41" s="40">
        <v>5643</v>
      </c>
      <c r="G41" s="40">
        <v>4879</v>
      </c>
      <c r="H41" s="40">
        <v>5796</v>
      </c>
      <c r="I41" s="40">
        <v>5998</v>
      </c>
      <c r="J41" s="40"/>
      <c r="K41" s="40"/>
      <c r="L41" s="40"/>
      <c r="M41" s="40"/>
      <c r="N41" s="40"/>
      <c r="O41" s="40"/>
      <c r="P41" s="40"/>
      <c r="Q41" s="40"/>
      <c r="R41" s="40"/>
      <c r="S41" s="172"/>
      <c r="T41" s="203"/>
    </row>
    <row r="42" spans="1:20" x14ac:dyDescent="0.2">
      <c r="A42" s="20"/>
      <c r="B42" s="171" t="s">
        <v>75</v>
      </c>
      <c r="C42" s="38" t="s">
        <v>74</v>
      </c>
      <c r="D42" s="39" t="s">
        <v>132</v>
      </c>
      <c r="E42" s="40">
        <v>0.22</v>
      </c>
      <c r="F42" s="40" t="s">
        <v>253</v>
      </c>
      <c r="G42" s="40" t="s">
        <v>253</v>
      </c>
      <c r="H42" s="40">
        <v>0.29399999999999998</v>
      </c>
      <c r="I42" s="40">
        <v>0.18099999999999999</v>
      </c>
      <c r="J42" s="40"/>
      <c r="K42" s="40"/>
      <c r="L42" s="40"/>
      <c r="M42" s="40"/>
      <c r="N42" s="40"/>
      <c r="O42" s="40"/>
      <c r="P42" s="40"/>
      <c r="Q42" s="40"/>
      <c r="R42" s="40"/>
      <c r="S42" s="172"/>
      <c r="T42" s="203"/>
    </row>
    <row r="43" spans="1:20" x14ac:dyDescent="0.2">
      <c r="A43" s="20"/>
      <c r="B43" s="171" t="s">
        <v>117</v>
      </c>
      <c r="C43" s="38" t="s">
        <v>130</v>
      </c>
      <c r="D43" s="39" t="s">
        <v>132</v>
      </c>
      <c r="E43" s="40">
        <v>42</v>
      </c>
      <c r="F43" s="40">
        <v>31.34</v>
      </c>
      <c r="G43" s="40">
        <v>32.619999999999997</v>
      </c>
      <c r="H43" s="40">
        <v>43</v>
      </c>
      <c r="I43" s="40">
        <v>43.02</v>
      </c>
      <c r="J43" s="40"/>
      <c r="K43" s="40"/>
      <c r="L43" s="40"/>
      <c r="M43" s="40"/>
      <c r="N43" s="40"/>
      <c r="O43" s="40"/>
      <c r="P43" s="40"/>
      <c r="Q43" s="40"/>
      <c r="R43" s="40"/>
      <c r="S43" s="172"/>
      <c r="T43" s="203"/>
    </row>
    <row r="44" spans="1:20" x14ac:dyDescent="0.2">
      <c r="A44" s="20"/>
      <c r="B44" s="171" t="s">
        <v>194</v>
      </c>
      <c r="C44" s="38" t="s">
        <v>195</v>
      </c>
      <c r="D44" s="39" t="s">
        <v>132</v>
      </c>
      <c r="E44" s="40" t="s">
        <v>254</v>
      </c>
      <c r="F44" s="40" t="s">
        <v>254</v>
      </c>
      <c r="G44" s="40" t="s">
        <v>254</v>
      </c>
      <c r="H44" s="40" t="s">
        <v>254</v>
      </c>
      <c r="I44" s="40">
        <v>0.17510000000000001</v>
      </c>
      <c r="J44" s="40"/>
      <c r="K44" s="40"/>
      <c r="L44" s="40"/>
      <c r="M44" s="40"/>
      <c r="N44" s="40"/>
      <c r="O44" s="40"/>
      <c r="P44" s="40"/>
      <c r="Q44" s="40"/>
      <c r="R44" s="40"/>
      <c r="S44" s="172"/>
      <c r="T44" s="203"/>
    </row>
    <row r="45" spans="1:20" x14ac:dyDescent="0.2">
      <c r="A45" s="20"/>
      <c r="B45" s="171" t="s">
        <v>73</v>
      </c>
      <c r="C45" s="38" t="s">
        <v>72</v>
      </c>
      <c r="D45" s="39" t="s">
        <v>132</v>
      </c>
      <c r="E45" s="40">
        <v>5.569</v>
      </c>
      <c r="F45" s="40">
        <v>4.2069999999999999</v>
      </c>
      <c r="G45" s="40">
        <v>3.9830000000000001</v>
      </c>
      <c r="H45" s="40">
        <v>5.22</v>
      </c>
      <c r="I45" s="40">
        <v>6.3949999999999996</v>
      </c>
      <c r="J45" s="40"/>
      <c r="K45" s="40"/>
      <c r="L45" s="40"/>
      <c r="M45" s="40"/>
      <c r="N45" s="40"/>
      <c r="O45" s="40"/>
      <c r="P45" s="40"/>
      <c r="Q45" s="40"/>
      <c r="R45" s="40"/>
      <c r="S45" s="172"/>
      <c r="T45" s="203"/>
    </row>
    <row r="46" spans="1:20" ht="12.75" thickBot="1" x14ac:dyDescent="0.25">
      <c r="A46" s="20"/>
      <c r="B46" s="173" t="s">
        <v>71</v>
      </c>
      <c r="C46" s="174" t="s">
        <v>70</v>
      </c>
      <c r="D46" s="175" t="s">
        <v>132</v>
      </c>
      <c r="E46" s="176">
        <v>215.1</v>
      </c>
      <c r="F46" s="176">
        <v>107.3</v>
      </c>
      <c r="G46" s="176">
        <v>123.8</v>
      </c>
      <c r="H46" s="176">
        <v>155</v>
      </c>
      <c r="I46" s="176">
        <v>326.89999999999998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203"/>
    </row>
    <row r="47" spans="1:20" ht="4.5" customHeight="1" x14ac:dyDescent="0.2">
      <c r="A47" s="20"/>
      <c r="B47" s="41"/>
      <c r="C47" s="42"/>
      <c r="D47" s="43"/>
      <c r="E47" s="41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20" x14ac:dyDescent="0.2">
      <c r="A48" s="20"/>
      <c r="B48" s="186" t="s">
        <v>256</v>
      </c>
      <c r="C48" s="20" t="s">
        <v>145</v>
      </c>
      <c r="D48" s="43"/>
      <c r="E48" s="45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30" x14ac:dyDescent="0.2">
      <c r="A49" s="20"/>
      <c r="B49" s="23" t="s">
        <v>255</v>
      </c>
      <c r="C49" s="42"/>
      <c r="D49" s="43"/>
      <c r="E49" s="20"/>
      <c r="F49" s="23"/>
      <c r="G49" s="46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30" ht="12.75" thickBot="1" x14ac:dyDescent="0.25">
      <c r="A50" s="20"/>
      <c r="B50" s="41"/>
      <c r="C50" s="42"/>
      <c r="D50" s="43"/>
      <c r="E50" s="46"/>
      <c r="F50" s="23"/>
      <c r="G50" s="46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30" ht="12.6" customHeight="1" x14ac:dyDescent="0.2">
      <c r="A51" s="20"/>
      <c r="B51" s="554" t="s">
        <v>196</v>
      </c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6"/>
      <c r="T51" s="203"/>
    </row>
    <row r="52" spans="1:30" s="16" customFormat="1" ht="12.6" customHeight="1" x14ac:dyDescent="0.2">
      <c r="A52" s="36"/>
      <c r="B52" s="539" t="s">
        <v>190</v>
      </c>
      <c r="C52" s="540"/>
      <c r="D52" s="538" t="s">
        <v>104</v>
      </c>
      <c r="E52" s="540" t="str">
        <f>E12</f>
        <v>Fecha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4"/>
      <c r="T52" s="204"/>
    </row>
    <row r="53" spans="1:30" ht="12.75" customHeight="1" x14ac:dyDescent="0.2">
      <c r="A53" s="20"/>
      <c r="B53" s="539"/>
      <c r="C53" s="540"/>
      <c r="D53" s="538"/>
      <c r="E53" s="37">
        <f>'A.2.4. Cálculo PM10 y VM'!$E12</f>
        <v>0</v>
      </c>
      <c r="F53" s="37">
        <f>'A.2.4. Cálculo PM10 y VM'!$E13</f>
        <v>0</v>
      </c>
      <c r="G53" s="37">
        <f>'A.2.4. Cálculo PM10 y VM'!$E14</f>
        <v>0</v>
      </c>
      <c r="H53" s="37">
        <f>'A.2.4. Cálculo PM10 y VM'!$E15</f>
        <v>0</v>
      </c>
      <c r="I53" s="37">
        <f>'A.2.4. Cálculo PM10 y VM'!$E16</f>
        <v>0</v>
      </c>
      <c r="J53" s="37" t="e">
        <f>'A.2.4. Cálculo PM10 y VM'!$E17</f>
        <v>#REF!</v>
      </c>
      <c r="K53" s="37" t="e">
        <f>'A.2.4. Cálculo PM10 y VM'!$E18</f>
        <v>#REF!</v>
      </c>
      <c r="L53" s="37" t="e">
        <f>'A.2.4. Cálculo PM10 y VM'!$E19</f>
        <v>#REF!</v>
      </c>
      <c r="M53" s="37" t="e">
        <f>'A.2.4. Cálculo PM10 y VM'!$E20</f>
        <v>#REF!</v>
      </c>
      <c r="N53" s="37" t="e">
        <f>'A.2.4. Cálculo PM10 y VM'!$E21</f>
        <v>#REF!</v>
      </c>
      <c r="O53" s="37" t="e">
        <f>'A.2.4. Cálculo PM10 y VM'!$E22</f>
        <v>#REF!</v>
      </c>
      <c r="P53" s="37" t="e">
        <f>'A.2.4. Cálculo PM10 y VM'!$E23</f>
        <v>#REF!</v>
      </c>
      <c r="Q53" s="37" t="e">
        <f>'A.2.4. Cálculo PM10 y VM'!$E24</f>
        <v>#REF!</v>
      </c>
      <c r="R53" s="37" t="e">
        <f>'A.2.4. Cálculo PM10 y VM'!$E25</f>
        <v>#REF!</v>
      </c>
      <c r="S53" s="170" t="e">
        <f>'A.2.4. Cálculo PM10 y VM'!$E26</f>
        <v>#REF!</v>
      </c>
      <c r="T53" s="203"/>
    </row>
    <row r="54" spans="1:30" s="16" customFormat="1" ht="13.5" x14ac:dyDescent="0.2">
      <c r="A54" s="36"/>
      <c r="B54" s="537" t="s">
        <v>187</v>
      </c>
      <c r="C54" s="538"/>
      <c r="D54" s="538"/>
      <c r="E54" s="47" t="e">
        <f>'A.2.7. Cálculo Vol E'!M12</f>
        <v>#DIV/0!</v>
      </c>
      <c r="F54" s="47" t="e">
        <f>'A.2.7. Cálculo Vol E'!M13</f>
        <v>#DIV/0!</v>
      </c>
      <c r="G54" s="47" t="e">
        <f>'A.2.7. Cálculo Vol E'!M14</f>
        <v>#DIV/0!</v>
      </c>
      <c r="H54" s="47" t="e">
        <f>'A.2.7. Cálculo Vol E'!M15</f>
        <v>#DIV/0!</v>
      </c>
      <c r="I54" s="47" t="e">
        <f>'A.2.7. Cálculo Vol E'!M16</f>
        <v>#DIV/0!</v>
      </c>
      <c r="J54" s="47" t="e">
        <f>'A.2.4. Cálculo PM10 y VM'!#REF!</f>
        <v>#REF!</v>
      </c>
      <c r="K54" s="47" t="e">
        <f>'A.2.4. Cálculo PM10 y VM'!#REF!</f>
        <v>#REF!</v>
      </c>
      <c r="L54" s="47" t="e">
        <f>'A.2.4. Cálculo PM10 y VM'!#REF!</f>
        <v>#REF!</v>
      </c>
      <c r="M54" s="47" t="e">
        <f>'A.2.4. Cálculo PM10 y VM'!#REF!</f>
        <v>#REF!</v>
      </c>
      <c r="N54" s="47" t="e">
        <f>'A.2.4. Cálculo PM10 y VM'!#REF!</f>
        <v>#REF!</v>
      </c>
      <c r="O54" s="47" t="e">
        <f>'A.2.4. Cálculo PM10 y VM'!#REF!</f>
        <v>#REF!</v>
      </c>
      <c r="P54" s="47" t="e">
        <f>'A.2.4. Cálculo PM10 y VM'!#REF!</f>
        <v>#REF!</v>
      </c>
      <c r="Q54" s="47" t="e">
        <f>'A.2.4. Cálculo PM10 y VM'!#REF!</f>
        <v>#REF!</v>
      </c>
      <c r="R54" s="47" t="e">
        <f>'A.2.4. Cálculo PM10 y VM'!#REF!</f>
        <v>#REF!</v>
      </c>
      <c r="S54" s="178" t="e">
        <f>'A.2.4. Cálculo PM10 y VM'!#REF!</f>
        <v>#REF!</v>
      </c>
      <c r="T54" s="204"/>
      <c r="U54" s="237"/>
      <c r="V54" s="216" t="s">
        <v>237</v>
      </c>
      <c r="W54" s="216" t="s">
        <v>232</v>
      </c>
      <c r="X54" s="216" t="s">
        <v>233</v>
      </c>
      <c r="Y54" s="237"/>
      <c r="Z54" s="237"/>
      <c r="AA54" s="237"/>
      <c r="AB54" s="237"/>
      <c r="AC54" s="237"/>
    </row>
    <row r="55" spans="1:30" ht="13.5" x14ac:dyDescent="0.2">
      <c r="A55" s="20"/>
      <c r="B55" s="171" t="s">
        <v>101</v>
      </c>
      <c r="C55" s="38" t="s">
        <v>100</v>
      </c>
      <c r="D55" s="39" t="s">
        <v>135</v>
      </c>
      <c r="E55" s="48" t="e">
        <f t="shared" ref="E55:E87" si="0">IF(ISNUMBER(FIND("&lt;",E14)),"N.D.",PRODUCT(E14,1/E$54))</f>
        <v>#DIV/0!</v>
      </c>
      <c r="F55" s="48" t="e">
        <f t="shared" ref="F55:S70" si="1">IF(ISNUMBER(FIND("&lt;",F14)),"N.D.",PRODUCT(F14,1/F$54))</f>
        <v>#DIV/0!</v>
      </c>
      <c r="G55" s="48" t="e">
        <f t="shared" si="1"/>
        <v>#DIV/0!</v>
      </c>
      <c r="H55" s="48" t="e">
        <f t="shared" si="1"/>
        <v>#DIV/0!</v>
      </c>
      <c r="I55" s="48" t="e">
        <f t="shared" si="1"/>
        <v>#DIV/0!</v>
      </c>
      <c r="J55" s="48" t="e">
        <f t="shared" si="1"/>
        <v>#REF!</v>
      </c>
      <c r="K55" s="48" t="e">
        <f t="shared" si="1"/>
        <v>#REF!</v>
      </c>
      <c r="L55" s="48" t="e">
        <f t="shared" si="1"/>
        <v>#REF!</v>
      </c>
      <c r="M55" s="48" t="e">
        <f t="shared" si="1"/>
        <v>#REF!</v>
      </c>
      <c r="N55" s="48" t="e">
        <f t="shared" si="1"/>
        <v>#REF!</v>
      </c>
      <c r="O55" s="48" t="e">
        <f t="shared" si="1"/>
        <v>#REF!</v>
      </c>
      <c r="P55" s="48" t="e">
        <f t="shared" si="1"/>
        <v>#REF!</v>
      </c>
      <c r="Q55" s="48" t="e">
        <f t="shared" si="1"/>
        <v>#REF!</v>
      </c>
      <c r="R55" s="48" t="e">
        <f t="shared" si="1"/>
        <v>#REF!</v>
      </c>
      <c r="S55" s="179" t="e">
        <f t="shared" si="1"/>
        <v>#REF!</v>
      </c>
      <c r="T55" s="203"/>
      <c r="U55" s="14" t="s">
        <v>131</v>
      </c>
      <c r="V55" s="238" t="e">
        <f>MAX(E55:I55)</f>
        <v>#DIV/0!</v>
      </c>
      <c r="W55" s="14" t="e">
        <f>IF(V55&gt;U55,"Supera","No Supera")</f>
        <v>#DIV/0!</v>
      </c>
      <c r="X55" s="233"/>
      <c r="Y55" s="233"/>
      <c r="Z55" s="233"/>
      <c r="AA55" s="233"/>
      <c r="AB55" s="233"/>
      <c r="AC55" s="233"/>
    </row>
    <row r="56" spans="1:30" ht="13.5" x14ac:dyDescent="0.2">
      <c r="A56" s="20"/>
      <c r="B56" s="171" t="s">
        <v>79</v>
      </c>
      <c r="C56" s="38" t="s">
        <v>78</v>
      </c>
      <c r="D56" s="39" t="s">
        <v>135</v>
      </c>
      <c r="E56" s="48" t="e">
        <f t="shared" si="0"/>
        <v>#DIV/0!</v>
      </c>
      <c r="F56" s="48" t="e">
        <f t="shared" si="1"/>
        <v>#DIV/0!</v>
      </c>
      <c r="G56" s="48" t="e">
        <f t="shared" ref="G56:S56" si="2">IF(ISNUMBER(FIND("&lt;",G15)),"N.D.",PRODUCT(G15,1/G$54))</f>
        <v>#DIV/0!</v>
      </c>
      <c r="H56" s="48" t="e">
        <f t="shared" si="2"/>
        <v>#DIV/0!</v>
      </c>
      <c r="I56" s="48" t="e">
        <f t="shared" si="2"/>
        <v>#DIV/0!</v>
      </c>
      <c r="J56" s="48" t="e">
        <f t="shared" si="2"/>
        <v>#REF!</v>
      </c>
      <c r="K56" s="48" t="e">
        <f t="shared" si="2"/>
        <v>#REF!</v>
      </c>
      <c r="L56" s="48" t="e">
        <f t="shared" si="2"/>
        <v>#REF!</v>
      </c>
      <c r="M56" s="48" t="e">
        <f t="shared" si="2"/>
        <v>#REF!</v>
      </c>
      <c r="N56" s="48" t="e">
        <f t="shared" si="2"/>
        <v>#REF!</v>
      </c>
      <c r="O56" s="48" t="e">
        <f t="shared" si="2"/>
        <v>#REF!</v>
      </c>
      <c r="P56" s="48" t="e">
        <f t="shared" si="2"/>
        <v>#REF!</v>
      </c>
      <c r="Q56" s="48" t="e">
        <f t="shared" si="2"/>
        <v>#REF!</v>
      </c>
      <c r="R56" s="48" t="e">
        <f t="shared" si="2"/>
        <v>#REF!</v>
      </c>
      <c r="S56" s="179" t="e">
        <f t="shared" si="2"/>
        <v>#REF!</v>
      </c>
      <c r="T56" s="203"/>
      <c r="U56" s="14">
        <v>25</v>
      </c>
      <c r="V56" s="238" t="e">
        <f t="shared" ref="V56:V87" si="3">MAX(E56:I56)</f>
        <v>#DIV/0!</v>
      </c>
      <c r="W56" s="14" t="e">
        <f t="shared" ref="W56:W87" si="4">IF(V56&gt;U56,"Supera","No Supera")</f>
        <v>#DIV/0!</v>
      </c>
      <c r="X56" s="233"/>
      <c r="Y56" s="233"/>
      <c r="Z56" s="233"/>
      <c r="AA56" s="233"/>
      <c r="AB56" s="233"/>
      <c r="AC56" s="233"/>
    </row>
    <row r="57" spans="1:30" ht="13.5" x14ac:dyDescent="0.2">
      <c r="A57" s="20"/>
      <c r="B57" s="171" t="s">
        <v>147</v>
      </c>
      <c r="C57" s="38" t="s">
        <v>99</v>
      </c>
      <c r="D57" s="39" t="s">
        <v>135</v>
      </c>
      <c r="E57" s="48" t="e">
        <f t="shared" si="0"/>
        <v>#DIV/0!</v>
      </c>
      <c r="F57" s="48" t="e">
        <f t="shared" si="1"/>
        <v>#DIV/0!</v>
      </c>
      <c r="G57" s="48" t="e">
        <f t="shared" si="1"/>
        <v>#DIV/0!</v>
      </c>
      <c r="H57" s="48" t="e">
        <f t="shared" si="1"/>
        <v>#DIV/0!</v>
      </c>
      <c r="I57" s="48" t="e">
        <f t="shared" si="1"/>
        <v>#DIV/0!</v>
      </c>
      <c r="J57" s="48" t="e">
        <f t="shared" si="1"/>
        <v>#REF!</v>
      </c>
      <c r="K57" s="48" t="e">
        <f t="shared" si="1"/>
        <v>#REF!</v>
      </c>
      <c r="L57" s="48" t="e">
        <f t="shared" si="1"/>
        <v>#REF!</v>
      </c>
      <c r="M57" s="48" t="e">
        <f t="shared" si="1"/>
        <v>#REF!</v>
      </c>
      <c r="N57" s="48" t="e">
        <f t="shared" si="1"/>
        <v>#REF!</v>
      </c>
      <c r="O57" s="48" t="e">
        <f t="shared" si="1"/>
        <v>#REF!</v>
      </c>
      <c r="P57" s="48" t="e">
        <f t="shared" si="1"/>
        <v>#REF!</v>
      </c>
      <c r="Q57" s="48" t="e">
        <f t="shared" si="1"/>
        <v>#REF!</v>
      </c>
      <c r="R57" s="48" t="e">
        <f t="shared" si="1"/>
        <v>#REF!</v>
      </c>
      <c r="S57" s="179" t="e">
        <f t="shared" si="1"/>
        <v>#REF!</v>
      </c>
      <c r="T57" s="203"/>
      <c r="U57" s="14">
        <v>0.3</v>
      </c>
      <c r="V57" s="238" t="e">
        <f t="shared" si="3"/>
        <v>#DIV/0!</v>
      </c>
      <c r="W57" s="14" t="e">
        <f t="shared" si="4"/>
        <v>#DIV/0!</v>
      </c>
      <c r="X57" s="233"/>
      <c r="Y57" s="233"/>
      <c r="Z57" s="233"/>
      <c r="AA57" s="233"/>
      <c r="AB57" s="233"/>
      <c r="AC57" s="233"/>
    </row>
    <row r="58" spans="1:30" ht="13.5" x14ac:dyDescent="0.2">
      <c r="A58" s="20"/>
      <c r="B58" s="171" t="s">
        <v>98</v>
      </c>
      <c r="C58" s="38" t="s">
        <v>97</v>
      </c>
      <c r="D58" s="39" t="s">
        <v>135</v>
      </c>
      <c r="E58" s="48" t="e">
        <f t="shared" si="0"/>
        <v>#DIV/0!</v>
      </c>
      <c r="F58" s="48" t="e">
        <f t="shared" si="1"/>
        <v>#DIV/0!</v>
      </c>
      <c r="G58" s="48" t="e">
        <f t="shared" si="1"/>
        <v>#DIV/0!</v>
      </c>
      <c r="H58" s="48" t="e">
        <f t="shared" si="1"/>
        <v>#DIV/0!</v>
      </c>
      <c r="I58" s="48" t="e">
        <f t="shared" si="1"/>
        <v>#DIV/0!</v>
      </c>
      <c r="J58" s="48" t="e">
        <f t="shared" si="1"/>
        <v>#REF!</v>
      </c>
      <c r="K58" s="48" t="e">
        <f t="shared" si="1"/>
        <v>#REF!</v>
      </c>
      <c r="L58" s="48" t="e">
        <f t="shared" si="1"/>
        <v>#REF!</v>
      </c>
      <c r="M58" s="48" t="e">
        <f t="shared" si="1"/>
        <v>#REF!</v>
      </c>
      <c r="N58" s="48" t="e">
        <f t="shared" si="1"/>
        <v>#REF!</v>
      </c>
      <c r="O58" s="48" t="e">
        <f t="shared" si="1"/>
        <v>#REF!</v>
      </c>
      <c r="P58" s="48" t="e">
        <f t="shared" si="1"/>
        <v>#REF!</v>
      </c>
      <c r="Q58" s="48" t="e">
        <f t="shared" si="1"/>
        <v>#REF!</v>
      </c>
      <c r="R58" s="48" t="e">
        <f t="shared" si="1"/>
        <v>#REF!</v>
      </c>
      <c r="S58" s="179" t="e">
        <f t="shared" si="1"/>
        <v>#REF!</v>
      </c>
      <c r="T58" s="203"/>
      <c r="U58" s="14" t="s">
        <v>131</v>
      </c>
      <c r="V58" s="238" t="e">
        <f t="shared" si="3"/>
        <v>#DIV/0!</v>
      </c>
      <c r="W58" s="14" t="e">
        <f t="shared" si="4"/>
        <v>#DIV/0!</v>
      </c>
      <c r="X58" s="233"/>
      <c r="Y58" s="233"/>
      <c r="Z58" s="233"/>
      <c r="AA58" s="233"/>
      <c r="AB58" s="233"/>
      <c r="AC58" s="233"/>
    </row>
    <row r="59" spans="1:30" ht="13.5" x14ac:dyDescent="0.2">
      <c r="A59" s="20"/>
      <c r="B59" s="171" t="s">
        <v>96</v>
      </c>
      <c r="C59" s="38" t="s">
        <v>95</v>
      </c>
      <c r="D59" s="39" t="s">
        <v>135</v>
      </c>
      <c r="E59" s="223" t="str">
        <f t="shared" si="0"/>
        <v>N.D.</v>
      </c>
      <c r="F59" s="223" t="str">
        <f t="shared" si="1"/>
        <v>N.D.</v>
      </c>
      <c r="G59" s="223" t="str">
        <f t="shared" si="1"/>
        <v>N.D.</v>
      </c>
      <c r="H59" s="223" t="str">
        <f t="shared" si="1"/>
        <v>N.D.</v>
      </c>
      <c r="I59" s="48" t="str">
        <f t="shared" si="1"/>
        <v>N.D.</v>
      </c>
      <c r="J59" s="48" t="e">
        <f t="shared" si="1"/>
        <v>#REF!</v>
      </c>
      <c r="K59" s="48" t="e">
        <f t="shared" si="1"/>
        <v>#REF!</v>
      </c>
      <c r="L59" s="48" t="e">
        <f t="shared" si="1"/>
        <v>#REF!</v>
      </c>
      <c r="M59" s="48" t="e">
        <f t="shared" si="1"/>
        <v>#REF!</v>
      </c>
      <c r="N59" s="48" t="e">
        <f t="shared" si="1"/>
        <v>#REF!</v>
      </c>
      <c r="O59" s="48" t="e">
        <f t="shared" si="1"/>
        <v>#REF!</v>
      </c>
      <c r="P59" s="48" t="e">
        <f t="shared" si="1"/>
        <v>#REF!</v>
      </c>
      <c r="Q59" s="48" t="e">
        <f t="shared" si="1"/>
        <v>#REF!</v>
      </c>
      <c r="R59" s="48" t="e">
        <f t="shared" si="1"/>
        <v>#REF!</v>
      </c>
      <c r="S59" s="179" t="e">
        <f t="shared" si="1"/>
        <v>#REF!</v>
      </c>
      <c r="T59" s="203"/>
      <c r="U59" s="14">
        <v>0.01</v>
      </c>
      <c r="V59" s="238">
        <f t="shared" si="3"/>
        <v>0</v>
      </c>
      <c r="W59" s="14" t="str">
        <f t="shared" si="4"/>
        <v>No Supera</v>
      </c>
      <c r="X59" s="233"/>
      <c r="Y59" s="233"/>
      <c r="Z59" s="233"/>
      <c r="AA59" s="233"/>
      <c r="AB59" s="233"/>
      <c r="AC59" s="233"/>
    </row>
    <row r="60" spans="1:30" ht="13.5" x14ac:dyDescent="0.2">
      <c r="A60" s="20"/>
      <c r="B60" s="171" t="s">
        <v>106</v>
      </c>
      <c r="C60" s="38" t="s">
        <v>118</v>
      </c>
      <c r="D60" s="39" t="s">
        <v>135</v>
      </c>
      <c r="E60" s="48" t="e">
        <f t="shared" si="0"/>
        <v>#DIV/0!</v>
      </c>
      <c r="F60" s="48" t="e">
        <f t="shared" si="1"/>
        <v>#DIV/0!</v>
      </c>
      <c r="G60" s="48" t="e">
        <f t="shared" si="1"/>
        <v>#DIV/0!</v>
      </c>
      <c r="H60" s="48" t="e">
        <f t="shared" si="1"/>
        <v>#DIV/0!</v>
      </c>
      <c r="I60" s="48" t="e">
        <f t="shared" si="1"/>
        <v>#DIV/0!</v>
      </c>
      <c r="J60" s="48" t="e">
        <f t="shared" si="1"/>
        <v>#REF!</v>
      </c>
      <c r="K60" s="48" t="e">
        <f t="shared" si="1"/>
        <v>#REF!</v>
      </c>
      <c r="L60" s="48" t="e">
        <f t="shared" si="1"/>
        <v>#REF!</v>
      </c>
      <c r="M60" s="48" t="e">
        <f t="shared" si="1"/>
        <v>#REF!</v>
      </c>
      <c r="N60" s="48" t="e">
        <f t="shared" si="1"/>
        <v>#REF!</v>
      </c>
      <c r="O60" s="48" t="e">
        <f t="shared" si="1"/>
        <v>#REF!</v>
      </c>
      <c r="P60" s="48" t="e">
        <f t="shared" si="1"/>
        <v>#REF!</v>
      </c>
      <c r="Q60" s="48" t="e">
        <f t="shared" si="1"/>
        <v>#REF!</v>
      </c>
      <c r="R60" s="48" t="e">
        <f t="shared" si="1"/>
        <v>#REF!</v>
      </c>
      <c r="S60" s="179" t="e">
        <f t="shared" si="1"/>
        <v>#REF!</v>
      </c>
      <c r="T60" s="203"/>
      <c r="U60" s="14" t="s">
        <v>131</v>
      </c>
      <c r="V60" s="238" t="e">
        <f t="shared" si="3"/>
        <v>#DIV/0!</v>
      </c>
      <c r="W60" s="14" t="e">
        <f t="shared" si="4"/>
        <v>#DIV/0!</v>
      </c>
      <c r="X60" s="233"/>
      <c r="Y60" s="233"/>
      <c r="Z60" s="233"/>
      <c r="AA60" s="233"/>
      <c r="AB60" s="233"/>
      <c r="AC60" s="233"/>
    </row>
    <row r="61" spans="1:30" ht="13.5" x14ac:dyDescent="0.2">
      <c r="A61" s="20"/>
      <c r="B61" s="171" t="s">
        <v>107</v>
      </c>
      <c r="C61" s="38" t="s">
        <v>119</v>
      </c>
      <c r="D61" s="39" t="s">
        <v>135</v>
      </c>
      <c r="E61" s="48" t="e">
        <f t="shared" si="0"/>
        <v>#DIV/0!</v>
      </c>
      <c r="F61" s="48" t="e">
        <f t="shared" si="1"/>
        <v>#DIV/0!</v>
      </c>
      <c r="G61" s="48" t="e">
        <f t="shared" si="1"/>
        <v>#DIV/0!</v>
      </c>
      <c r="H61" s="48" t="e">
        <f t="shared" si="1"/>
        <v>#DIV/0!</v>
      </c>
      <c r="I61" s="48" t="e">
        <f t="shared" si="1"/>
        <v>#DIV/0!</v>
      </c>
      <c r="J61" s="48" t="e">
        <f t="shared" si="1"/>
        <v>#REF!</v>
      </c>
      <c r="K61" s="48" t="e">
        <f t="shared" si="1"/>
        <v>#REF!</v>
      </c>
      <c r="L61" s="48" t="e">
        <f t="shared" si="1"/>
        <v>#REF!</v>
      </c>
      <c r="M61" s="48" t="e">
        <f t="shared" si="1"/>
        <v>#REF!</v>
      </c>
      <c r="N61" s="48" t="e">
        <f t="shared" si="1"/>
        <v>#REF!</v>
      </c>
      <c r="O61" s="48" t="e">
        <f t="shared" si="1"/>
        <v>#REF!</v>
      </c>
      <c r="P61" s="48" t="e">
        <f t="shared" si="1"/>
        <v>#REF!</v>
      </c>
      <c r="Q61" s="48" t="e">
        <f t="shared" si="1"/>
        <v>#REF!</v>
      </c>
      <c r="R61" s="48" t="e">
        <f t="shared" si="1"/>
        <v>#REF!</v>
      </c>
      <c r="S61" s="179" t="e">
        <f t="shared" si="1"/>
        <v>#REF!</v>
      </c>
      <c r="T61" s="203"/>
      <c r="U61" s="14">
        <v>120</v>
      </c>
      <c r="V61" s="238" t="e">
        <f t="shared" si="3"/>
        <v>#DIV/0!</v>
      </c>
      <c r="W61" s="14" t="e">
        <f t="shared" si="4"/>
        <v>#DIV/0!</v>
      </c>
      <c r="X61" s="233"/>
      <c r="Y61" s="233"/>
      <c r="Z61" s="233"/>
      <c r="AA61" s="233"/>
      <c r="AB61" s="233"/>
      <c r="AC61" s="233"/>
    </row>
    <row r="62" spans="1:30" ht="13.5" x14ac:dyDescent="0.2">
      <c r="A62" s="20"/>
      <c r="B62" s="171" t="s">
        <v>94</v>
      </c>
      <c r="C62" s="38" t="s">
        <v>93</v>
      </c>
      <c r="D62" s="39" t="s">
        <v>135</v>
      </c>
      <c r="E62" s="48" t="e">
        <f t="shared" si="0"/>
        <v>#DIV/0!</v>
      </c>
      <c r="F62" s="48" t="e">
        <f t="shared" si="1"/>
        <v>#DIV/0!</v>
      </c>
      <c r="G62" s="48" t="e">
        <f t="shared" si="1"/>
        <v>#DIV/0!</v>
      </c>
      <c r="H62" s="48" t="e">
        <f t="shared" si="1"/>
        <v>#DIV/0!</v>
      </c>
      <c r="I62" s="48" t="e">
        <f t="shared" si="1"/>
        <v>#DIV/0!</v>
      </c>
      <c r="J62" s="48" t="e">
        <f t="shared" si="1"/>
        <v>#REF!</v>
      </c>
      <c r="K62" s="48" t="e">
        <f t="shared" si="1"/>
        <v>#REF!</v>
      </c>
      <c r="L62" s="48" t="e">
        <f t="shared" si="1"/>
        <v>#REF!</v>
      </c>
      <c r="M62" s="48" t="e">
        <f t="shared" si="1"/>
        <v>#REF!</v>
      </c>
      <c r="N62" s="48" t="e">
        <f t="shared" si="1"/>
        <v>#REF!</v>
      </c>
      <c r="O62" s="48" t="e">
        <f t="shared" si="1"/>
        <v>#REF!</v>
      </c>
      <c r="P62" s="48" t="e">
        <f t="shared" si="1"/>
        <v>#REF!</v>
      </c>
      <c r="Q62" s="48" t="e">
        <f t="shared" si="1"/>
        <v>#REF!</v>
      </c>
      <c r="R62" s="48" t="e">
        <f t="shared" si="1"/>
        <v>#REF!</v>
      </c>
      <c r="S62" s="179" t="e">
        <f t="shared" si="1"/>
        <v>#REF!</v>
      </c>
      <c r="T62" s="203"/>
      <c r="U62" s="14">
        <v>2.5000000000000001E-2</v>
      </c>
      <c r="V62" s="238" t="e">
        <f t="shared" si="3"/>
        <v>#DIV/0!</v>
      </c>
      <c r="W62" s="14" t="e">
        <f t="shared" si="4"/>
        <v>#DIV/0!</v>
      </c>
      <c r="X62" s="14">
        <f>COUNTIF(E62:I62,"&gt;0,025")</f>
        <v>0</v>
      </c>
      <c r="Y62" s="239" t="e">
        <f>E62/$U$62</f>
        <v>#DIV/0!</v>
      </c>
      <c r="Z62" s="239" t="e">
        <f t="shared" ref="Z62:AC62" si="5">F62/$U$62</f>
        <v>#DIV/0!</v>
      </c>
      <c r="AA62" s="239" t="e">
        <f t="shared" si="5"/>
        <v>#DIV/0!</v>
      </c>
      <c r="AB62" s="239" t="e">
        <f t="shared" si="5"/>
        <v>#DIV/0!</v>
      </c>
      <c r="AC62" s="239" t="e">
        <f t="shared" si="5"/>
        <v>#DIV/0!</v>
      </c>
      <c r="AD62" s="240" t="e">
        <f>MAX(Y62:AC62)</f>
        <v>#DIV/0!</v>
      </c>
    </row>
    <row r="63" spans="1:30" ht="13.5" x14ac:dyDescent="0.2">
      <c r="A63" s="20"/>
      <c r="B63" s="171" t="s">
        <v>108</v>
      </c>
      <c r="C63" s="38" t="s">
        <v>121</v>
      </c>
      <c r="D63" s="39" t="s">
        <v>135</v>
      </c>
      <c r="E63" s="48" t="e">
        <f t="shared" si="0"/>
        <v>#DIV/0!</v>
      </c>
      <c r="F63" s="48" t="e">
        <f t="shared" si="1"/>
        <v>#DIV/0!</v>
      </c>
      <c r="G63" s="48" t="e">
        <f t="shared" si="1"/>
        <v>#DIV/0!</v>
      </c>
      <c r="H63" s="48" t="e">
        <f t="shared" si="1"/>
        <v>#DIV/0!</v>
      </c>
      <c r="I63" s="48" t="e">
        <f t="shared" si="1"/>
        <v>#DIV/0!</v>
      </c>
      <c r="J63" s="48" t="e">
        <f t="shared" si="1"/>
        <v>#REF!</v>
      </c>
      <c r="K63" s="48" t="e">
        <f t="shared" si="1"/>
        <v>#REF!</v>
      </c>
      <c r="L63" s="48" t="e">
        <f t="shared" si="1"/>
        <v>#REF!</v>
      </c>
      <c r="M63" s="48" t="e">
        <f t="shared" si="1"/>
        <v>#REF!</v>
      </c>
      <c r="N63" s="48" t="e">
        <f t="shared" si="1"/>
        <v>#REF!</v>
      </c>
      <c r="O63" s="48" t="e">
        <f t="shared" si="1"/>
        <v>#REF!</v>
      </c>
      <c r="P63" s="48" t="e">
        <f t="shared" si="1"/>
        <v>#REF!</v>
      </c>
      <c r="Q63" s="48" t="e">
        <f t="shared" si="1"/>
        <v>#REF!</v>
      </c>
      <c r="R63" s="48" t="e">
        <f t="shared" si="1"/>
        <v>#REF!</v>
      </c>
      <c r="S63" s="179" t="e">
        <f t="shared" si="1"/>
        <v>#REF!</v>
      </c>
      <c r="T63" s="203"/>
      <c r="U63" s="14" t="s">
        <v>131</v>
      </c>
      <c r="V63" s="238" t="e">
        <f t="shared" si="3"/>
        <v>#DIV/0!</v>
      </c>
      <c r="W63" s="14" t="e">
        <f t="shared" si="4"/>
        <v>#DIV/0!</v>
      </c>
      <c r="X63" s="14"/>
      <c r="Y63" s="239"/>
      <c r="Z63" s="239"/>
      <c r="AA63" s="239"/>
      <c r="AB63" s="239"/>
      <c r="AC63" s="239"/>
      <c r="AD63" s="241"/>
    </row>
    <row r="64" spans="1:30" ht="13.5" x14ac:dyDescent="0.2">
      <c r="A64" s="20"/>
      <c r="B64" s="171" t="s">
        <v>92</v>
      </c>
      <c r="C64" s="38" t="s">
        <v>91</v>
      </c>
      <c r="D64" s="39" t="s">
        <v>135</v>
      </c>
      <c r="E64" s="48" t="e">
        <f t="shared" si="0"/>
        <v>#DIV/0!</v>
      </c>
      <c r="F64" s="48" t="e">
        <f t="shared" si="1"/>
        <v>#DIV/0!</v>
      </c>
      <c r="G64" s="48" t="e">
        <f t="shared" si="1"/>
        <v>#DIV/0!</v>
      </c>
      <c r="H64" s="48" t="e">
        <f t="shared" si="1"/>
        <v>#DIV/0!</v>
      </c>
      <c r="I64" s="48" t="e">
        <f t="shared" si="1"/>
        <v>#DIV/0!</v>
      </c>
      <c r="J64" s="48" t="e">
        <f t="shared" si="1"/>
        <v>#REF!</v>
      </c>
      <c r="K64" s="48" t="e">
        <f t="shared" si="1"/>
        <v>#REF!</v>
      </c>
      <c r="L64" s="48" t="e">
        <f t="shared" si="1"/>
        <v>#REF!</v>
      </c>
      <c r="M64" s="48" t="e">
        <f t="shared" si="1"/>
        <v>#REF!</v>
      </c>
      <c r="N64" s="48" t="e">
        <f t="shared" si="1"/>
        <v>#REF!</v>
      </c>
      <c r="O64" s="48" t="e">
        <f t="shared" si="1"/>
        <v>#REF!</v>
      </c>
      <c r="P64" s="48" t="e">
        <f t="shared" si="1"/>
        <v>#REF!</v>
      </c>
      <c r="Q64" s="48" t="e">
        <f t="shared" si="1"/>
        <v>#REF!</v>
      </c>
      <c r="R64" s="48" t="e">
        <f t="shared" si="1"/>
        <v>#REF!</v>
      </c>
      <c r="S64" s="179" t="e">
        <f t="shared" si="1"/>
        <v>#REF!</v>
      </c>
      <c r="T64" s="203"/>
      <c r="U64" s="14">
        <v>0.1</v>
      </c>
      <c r="V64" s="238" t="e">
        <f t="shared" si="3"/>
        <v>#DIV/0!</v>
      </c>
      <c r="W64" s="14" t="e">
        <f t="shared" si="4"/>
        <v>#DIV/0!</v>
      </c>
      <c r="X64" s="233"/>
      <c r="Y64" s="233"/>
      <c r="Z64" s="233"/>
      <c r="AA64" s="233"/>
      <c r="AB64" s="233"/>
      <c r="AC64" s="233"/>
      <c r="AD64" s="241"/>
    </row>
    <row r="65" spans="1:30" ht="13.5" x14ac:dyDescent="0.2">
      <c r="A65" s="20"/>
      <c r="B65" s="171" t="s">
        <v>88</v>
      </c>
      <c r="C65" s="38" t="s">
        <v>87</v>
      </c>
      <c r="D65" s="39" t="s">
        <v>135</v>
      </c>
      <c r="E65" s="48" t="e">
        <f t="shared" si="0"/>
        <v>#DIV/0!</v>
      </c>
      <c r="F65" s="48" t="e">
        <f t="shared" si="1"/>
        <v>#DIV/0!</v>
      </c>
      <c r="G65" s="48" t="e">
        <f t="shared" si="1"/>
        <v>#DIV/0!</v>
      </c>
      <c r="H65" s="48" t="e">
        <f t="shared" si="1"/>
        <v>#DIV/0!</v>
      </c>
      <c r="I65" s="48" t="e">
        <f t="shared" si="1"/>
        <v>#DIV/0!</v>
      </c>
      <c r="J65" s="48" t="e">
        <f t="shared" si="1"/>
        <v>#REF!</v>
      </c>
      <c r="K65" s="48" t="e">
        <f t="shared" si="1"/>
        <v>#REF!</v>
      </c>
      <c r="L65" s="48" t="e">
        <f t="shared" si="1"/>
        <v>#REF!</v>
      </c>
      <c r="M65" s="48" t="e">
        <f t="shared" si="1"/>
        <v>#REF!</v>
      </c>
      <c r="N65" s="48" t="e">
        <f t="shared" si="1"/>
        <v>#REF!</v>
      </c>
      <c r="O65" s="48" t="e">
        <f t="shared" si="1"/>
        <v>#REF!</v>
      </c>
      <c r="P65" s="48" t="e">
        <f t="shared" si="1"/>
        <v>#REF!</v>
      </c>
      <c r="Q65" s="48" t="e">
        <f t="shared" si="1"/>
        <v>#REF!</v>
      </c>
      <c r="R65" s="48" t="e">
        <f t="shared" si="1"/>
        <v>#REF!</v>
      </c>
      <c r="S65" s="179" t="e">
        <f t="shared" si="1"/>
        <v>#REF!</v>
      </c>
      <c r="T65" s="203"/>
      <c r="U65" s="14">
        <v>50</v>
      </c>
      <c r="V65" s="238" t="e">
        <f t="shared" si="3"/>
        <v>#DIV/0!</v>
      </c>
      <c r="W65" s="14" t="e">
        <f t="shared" si="4"/>
        <v>#DIV/0!</v>
      </c>
      <c r="X65" s="233"/>
      <c r="Y65" s="233"/>
      <c r="Z65" s="233"/>
      <c r="AA65" s="233"/>
      <c r="AB65" s="233"/>
      <c r="AC65" s="233"/>
      <c r="AD65" s="241"/>
    </row>
    <row r="66" spans="1:30" ht="13.5" x14ac:dyDescent="0.2">
      <c r="A66" s="20"/>
      <c r="B66" s="171" t="s">
        <v>90</v>
      </c>
      <c r="C66" s="38" t="s">
        <v>89</v>
      </c>
      <c r="D66" s="39" t="s">
        <v>135</v>
      </c>
      <c r="E66" s="48" t="str">
        <f t="shared" si="0"/>
        <v>N.D.</v>
      </c>
      <c r="F66" s="48" t="str">
        <f t="shared" si="1"/>
        <v>N.D.</v>
      </c>
      <c r="G66" s="48" t="str">
        <f t="shared" si="1"/>
        <v>N.D.</v>
      </c>
      <c r="H66" s="48" t="str">
        <f t="shared" si="1"/>
        <v>N.D.</v>
      </c>
      <c r="I66" s="48" t="str">
        <f t="shared" si="1"/>
        <v>N.D.</v>
      </c>
      <c r="J66" s="48" t="e">
        <f t="shared" si="1"/>
        <v>#REF!</v>
      </c>
      <c r="K66" s="48" t="e">
        <f t="shared" si="1"/>
        <v>#REF!</v>
      </c>
      <c r="L66" s="48" t="e">
        <f t="shared" si="1"/>
        <v>#REF!</v>
      </c>
      <c r="M66" s="48" t="e">
        <f t="shared" si="1"/>
        <v>#REF!</v>
      </c>
      <c r="N66" s="48" t="e">
        <f t="shared" si="1"/>
        <v>#REF!</v>
      </c>
      <c r="O66" s="48" t="e">
        <f t="shared" si="1"/>
        <v>#REF!</v>
      </c>
      <c r="P66" s="48" t="e">
        <f t="shared" si="1"/>
        <v>#REF!</v>
      </c>
      <c r="Q66" s="48" t="e">
        <f t="shared" si="1"/>
        <v>#REF!</v>
      </c>
      <c r="R66" s="48" t="e">
        <f t="shared" si="1"/>
        <v>#REF!</v>
      </c>
      <c r="S66" s="179" t="e">
        <f t="shared" si="1"/>
        <v>#REF!</v>
      </c>
      <c r="T66" s="203"/>
      <c r="U66" s="14">
        <v>0.5</v>
      </c>
      <c r="V66" s="238">
        <f t="shared" si="3"/>
        <v>0</v>
      </c>
      <c r="W66" s="14" t="str">
        <f t="shared" si="4"/>
        <v>No Supera</v>
      </c>
      <c r="X66" s="233"/>
      <c r="Y66" s="233"/>
      <c r="Z66" s="233"/>
      <c r="AA66" s="233"/>
      <c r="AB66" s="233"/>
      <c r="AC66" s="233"/>
      <c r="AD66" s="241"/>
    </row>
    <row r="67" spans="1:30" s="17" customFormat="1" ht="13.5" x14ac:dyDescent="0.2">
      <c r="A67" s="20"/>
      <c r="B67" s="171" t="s">
        <v>109</v>
      </c>
      <c r="C67" s="38" t="s">
        <v>122</v>
      </c>
      <c r="D67" s="39" t="s">
        <v>135</v>
      </c>
      <c r="E67" s="48" t="e">
        <f t="shared" si="0"/>
        <v>#DIV/0!</v>
      </c>
      <c r="F67" s="48" t="e">
        <f t="shared" si="1"/>
        <v>#DIV/0!</v>
      </c>
      <c r="G67" s="48" t="e">
        <f t="shared" si="1"/>
        <v>#DIV/0!</v>
      </c>
      <c r="H67" s="48" t="e">
        <f t="shared" si="1"/>
        <v>#DIV/0!</v>
      </c>
      <c r="I67" s="48" t="e">
        <f t="shared" si="1"/>
        <v>#DIV/0!</v>
      </c>
      <c r="J67" s="48" t="e">
        <f t="shared" si="1"/>
        <v>#REF!</v>
      </c>
      <c r="K67" s="48" t="e">
        <f t="shared" si="1"/>
        <v>#REF!</v>
      </c>
      <c r="L67" s="48" t="e">
        <f t="shared" si="1"/>
        <v>#REF!</v>
      </c>
      <c r="M67" s="48" t="e">
        <f t="shared" si="1"/>
        <v>#REF!</v>
      </c>
      <c r="N67" s="48" t="e">
        <f t="shared" si="1"/>
        <v>#REF!</v>
      </c>
      <c r="O67" s="48" t="e">
        <f t="shared" si="1"/>
        <v>#REF!</v>
      </c>
      <c r="P67" s="48" t="e">
        <f t="shared" si="1"/>
        <v>#REF!</v>
      </c>
      <c r="Q67" s="48" t="e">
        <f t="shared" si="1"/>
        <v>#REF!</v>
      </c>
      <c r="R67" s="48" t="e">
        <f t="shared" si="1"/>
        <v>#REF!</v>
      </c>
      <c r="S67" s="179" t="e">
        <f t="shared" si="1"/>
        <v>#REF!</v>
      </c>
      <c r="T67" s="203"/>
      <c r="U67" s="14">
        <v>10</v>
      </c>
      <c r="V67" s="238" t="e">
        <f t="shared" si="3"/>
        <v>#DIV/0!</v>
      </c>
      <c r="W67" s="14" t="e">
        <f t="shared" si="4"/>
        <v>#DIV/0!</v>
      </c>
      <c r="X67" s="14"/>
      <c r="Y67" s="235"/>
      <c r="Z67" s="235"/>
      <c r="AA67" s="235"/>
      <c r="AB67" s="235"/>
      <c r="AC67" s="235"/>
      <c r="AD67" s="242"/>
    </row>
    <row r="68" spans="1:30" ht="13.5" x14ac:dyDescent="0.2">
      <c r="A68" s="20"/>
      <c r="B68" s="171" t="s">
        <v>110</v>
      </c>
      <c r="C68" s="38" t="s">
        <v>123</v>
      </c>
      <c r="D68" s="39" t="s">
        <v>135</v>
      </c>
      <c r="E68" s="48" t="e">
        <f t="shared" si="0"/>
        <v>#DIV/0!</v>
      </c>
      <c r="F68" s="48" t="e">
        <f t="shared" si="1"/>
        <v>#DIV/0!</v>
      </c>
      <c r="G68" s="48" t="e">
        <f t="shared" si="1"/>
        <v>#DIV/0!</v>
      </c>
      <c r="H68" s="48" t="e">
        <f t="shared" si="1"/>
        <v>#DIV/0!</v>
      </c>
      <c r="I68" s="48" t="e">
        <f t="shared" si="1"/>
        <v>#DIV/0!</v>
      </c>
      <c r="J68" s="48" t="e">
        <f t="shared" si="1"/>
        <v>#REF!</v>
      </c>
      <c r="K68" s="48" t="e">
        <f t="shared" si="1"/>
        <v>#REF!</v>
      </c>
      <c r="L68" s="48" t="e">
        <f t="shared" si="1"/>
        <v>#REF!</v>
      </c>
      <c r="M68" s="48" t="e">
        <f t="shared" si="1"/>
        <v>#REF!</v>
      </c>
      <c r="N68" s="48" t="e">
        <f t="shared" si="1"/>
        <v>#REF!</v>
      </c>
      <c r="O68" s="48" t="e">
        <f t="shared" si="1"/>
        <v>#REF!</v>
      </c>
      <c r="P68" s="48" t="e">
        <f t="shared" si="1"/>
        <v>#REF!</v>
      </c>
      <c r="Q68" s="48" t="e">
        <f t="shared" si="1"/>
        <v>#REF!</v>
      </c>
      <c r="R68" s="48" t="e">
        <f t="shared" si="1"/>
        <v>#REF!</v>
      </c>
      <c r="S68" s="179" t="e">
        <f t="shared" si="1"/>
        <v>#REF!</v>
      </c>
      <c r="T68" s="203"/>
      <c r="U68" s="14">
        <v>120</v>
      </c>
      <c r="V68" s="238" t="e">
        <f t="shared" si="3"/>
        <v>#DIV/0!</v>
      </c>
      <c r="W68" s="14" t="e">
        <f t="shared" si="4"/>
        <v>#DIV/0!</v>
      </c>
      <c r="X68" s="14"/>
      <c r="Y68" s="233"/>
      <c r="Z68" s="233"/>
      <c r="AA68" s="233"/>
      <c r="AB68" s="233"/>
      <c r="AC68" s="233"/>
      <c r="AD68" s="241"/>
    </row>
    <row r="69" spans="1:30" ht="13.5" x14ac:dyDescent="0.2">
      <c r="A69" s="20"/>
      <c r="B69" s="171" t="s">
        <v>148</v>
      </c>
      <c r="C69" s="38" t="s">
        <v>120</v>
      </c>
      <c r="D69" s="39" t="s">
        <v>135</v>
      </c>
      <c r="E69" s="48" t="e">
        <f t="shared" si="0"/>
        <v>#DIV/0!</v>
      </c>
      <c r="F69" s="48" t="e">
        <f t="shared" si="1"/>
        <v>#DIV/0!</v>
      </c>
      <c r="G69" s="48" t="e">
        <f t="shared" si="1"/>
        <v>#DIV/0!</v>
      </c>
      <c r="H69" s="48" t="e">
        <f t="shared" si="1"/>
        <v>#DIV/0!</v>
      </c>
      <c r="I69" s="223" t="e">
        <f t="shared" si="1"/>
        <v>#DIV/0!</v>
      </c>
      <c r="J69" s="48" t="e">
        <f t="shared" si="1"/>
        <v>#REF!</v>
      </c>
      <c r="K69" s="48" t="e">
        <f t="shared" si="1"/>
        <v>#REF!</v>
      </c>
      <c r="L69" s="48" t="e">
        <f t="shared" si="1"/>
        <v>#REF!</v>
      </c>
      <c r="M69" s="48" t="e">
        <f t="shared" si="1"/>
        <v>#REF!</v>
      </c>
      <c r="N69" s="48" t="e">
        <f t="shared" si="1"/>
        <v>#REF!</v>
      </c>
      <c r="O69" s="48" t="e">
        <f t="shared" si="1"/>
        <v>#REF!</v>
      </c>
      <c r="P69" s="48" t="e">
        <f t="shared" si="1"/>
        <v>#REF!</v>
      </c>
      <c r="Q69" s="48" t="e">
        <f t="shared" si="1"/>
        <v>#REF!</v>
      </c>
      <c r="R69" s="48" t="e">
        <f t="shared" si="1"/>
        <v>#REF!</v>
      </c>
      <c r="S69" s="179" t="e">
        <f t="shared" si="1"/>
        <v>#REF!</v>
      </c>
      <c r="T69" s="203"/>
      <c r="U69" s="14" t="s">
        <v>131</v>
      </c>
      <c r="V69" s="238" t="e">
        <f t="shared" si="3"/>
        <v>#DIV/0!</v>
      </c>
      <c r="W69" s="14" t="e">
        <f t="shared" si="4"/>
        <v>#DIV/0!</v>
      </c>
      <c r="X69" s="14"/>
      <c r="Y69" s="233"/>
      <c r="Z69" s="233"/>
      <c r="AA69" s="233"/>
      <c r="AB69" s="233"/>
      <c r="AC69" s="233"/>
      <c r="AD69" s="241"/>
    </row>
    <row r="70" spans="1:30" ht="13.5" x14ac:dyDescent="0.2">
      <c r="A70" s="20"/>
      <c r="B70" s="171" t="s">
        <v>111</v>
      </c>
      <c r="C70" s="38" t="s">
        <v>124</v>
      </c>
      <c r="D70" s="39" t="s">
        <v>135</v>
      </c>
      <c r="E70" s="48" t="e">
        <f t="shared" si="0"/>
        <v>#DIV/0!</v>
      </c>
      <c r="F70" s="48" t="e">
        <f t="shared" si="1"/>
        <v>#DIV/0!</v>
      </c>
      <c r="G70" s="48" t="e">
        <f t="shared" si="1"/>
        <v>#DIV/0!</v>
      </c>
      <c r="H70" s="48" t="e">
        <f t="shared" si="1"/>
        <v>#DIV/0!</v>
      </c>
      <c r="I70" s="48" t="e">
        <f t="shared" si="1"/>
        <v>#DIV/0!</v>
      </c>
      <c r="J70" s="48" t="e">
        <f t="shared" si="1"/>
        <v>#REF!</v>
      </c>
      <c r="K70" s="48" t="e">
        <f t="shared" si="1"/>
        <v>#REF!</v>
      </c>
      <c r="L70" s="48" t="e">
        <f t="shared" si="1"/>
        <v>#REF!</v>
      </c>
      <c r="M70" s="48" t="e">
        <f t="shared" si="1"/>
        <v>#REF!</v>
      </c>
      <c r="N70" s="48" t="e">
        <f t="shared" si="1"/>
        <v>#REF!</v>
      </c>
      <c r="O70" s="48" t="e">
        <f t="shared" si="1"/>
        <v>#REF!</v>
      </c>
      <c r="P70" s="48" t="e">
        <f t="shared" si="1"/>
        <v>#REF!</v>
      </c>
      <c r="Q70" s="48" t="e">
        <f t="shared" si="1"/>
        <v>#REF!</v>
      </c>
      <c r="R70" s="48" t="e">
        <f t="shared" si="1"/>
        <v>#REF!</v>
      </c>
      <c r="S70" s="179" t="e">
        <f t="shared" si="1"/>
        <v>#REF!</v>
      </c>
      <c r="T70" s="203"/>
      <c r="U70" s="14">
        <v>4</v>
      </c>
      <c r="V70" s="238" t="e">
        <f t="shared" si="3"/>
        <v>#DIV/0!</v>
      </c>
      <c r="W70" s="14" t="e">
        <f t="shared" si="4"/>
        <v>#DIV/0!</v>
      </c>
      <c r="X70" s="14">
        <f>COUNTIF(E70:I70,"&gt;4")</f>
        <v>0</v>
      </c>
      <c r="Y70" s="239" t="e">
        <f>E70/$U$70</f>
        <v>#DIV/0!</v>
      </c>
      <c r="Z70" s="239" t="e">
        <f t="shared" ref="Z70:AC70" si="6">F70/$U$70</f>
        <v>#DIV/0!</v>
      </c>
      <c r="AA70" s="239" t="e">
        <f t="shared" si="6"/>
        <v>#DIV/0!</v>
      </c>
      <c r="AB70" s="239" t="e">
        <f t="shared" si="6"/>
        <v>#DIV/0!</v>
      </c>
      <c r="AC70" s="239" t="e">
        <f t="shared" si="6"/>
        <v>#DIV/0!</v>
      </c>
      <c r="AD70" s="240" t="e">
        <f>MAX(Y70:AC70)</f>
        <v>#DIV/0!</v>
      </c>
    </row>
    <row r="71" spans="1:30" ht="13.5" x14ac:dyDescent="0.2">
      <c r="A71" s="20"/>
      <c r="B71" s="171" t="s">
        <v>112</v>
      </c>
      <c r="C71" s="38" t="s">
        <v>125</v>
      </c>
      <c r="D71" s="39" t="s">
        <v>135</v>
      </c>
      <c r="E71" s="48" t="e">
        <f t="shared" si="0"/>
        <v>#DIV/0!</v>
      </c>
      <c r="F71" s="48" t="e">
        <f t="shared" ref="F71:F87" si="7">IF(ISNUMBER(FIND("&lt;",F30)),"N.D.",PRODUCT(F30,1/F$54))</f>
        <v>#DIV/0!</v>
      </c>
      <c r="G71" s="48" t="e">
        <f t="shared" ref="G71:S71" si="8">IF(ISNUMBER(FIND("&lt;",G30)),"N.D.",PRODUCT(G30,1/G$54))</f>
        <v>#DIV/0!</v>
      </c>
      <c r="H71" s="48" t="e">
        <f t="shared" si="8"/>
        <v>#DIV/0!</v>
      </c>
      <c r="I71" s="48" t="e">
        <f t="shared" si="8"/>
        <v>#DIV/0!</v>
      </c>
      <c r="J71" s="48" t="e">
        <f t="shared" si="8"/>
        <v>#REF!</v>
      </c>
      <c r="K71" s="48" t="e">
        <f t="shared" si="8"/>
        <v>#REF!</v>
      </c>
      <c r="L71" s="48" t="e">
        <f t="shared" si="8"/>
        <v>#REF!</v>
      </c>
      <c r="M71" s="48" t="e">
        <f t="shared" si="8"/>
        <v>#REF!</v>
      </c>
      <c r="N71" s="48" t="e">
        <f t="shared" si="8"/>
        <v>#REF!</v>
      </c>
      <c r="O71" s="48" t="e">
        <f t="shared" si="8"/>
        <v>#REF!</v>
      </c>
      <c r="P71" s="48" t="e">
        <f t="shared" si="8"/>
        <v>#REF!</v>
      </c>
      <c r="Q71" s="48" t="e">
        <f t="shared" si="8"/>
        <v>#REF!</v>
      </c>
      <c r="R71" s="48" t="e">
        <f t="shared" si="8"/>
        <v>#REF!</v>
      </c>
      <c r="S71" s="179" t="e">
        <f t="shared" si="8"/>
        <v>#REF!</v>
      </c>
      <c r="T71" s="203"/>
      <c r="U71" s="14" t="s">
        <v>131</v>
      </c>
      <c r="V71" s="238" t="e">
        <f t="shared" si="3"/>
        <v>#DIV/0!</v>
      </c>
      <c r="W71" s="14" t="e">
        <f t="shared" si="4"/>
        <v>#DIV/0!</v>
      </c>
      <c r="X71" s="233"/>
      <c r="Y71" s="233"/>
      <c r="Z71" s="233"/>
      <c r="AA71" s="233"/>
      <c r="AB71" s="233"/>
      <c r="AC71" s="233"/>
      <c r="AD71" s="241"/>
    </row>
    <row r="72" spans="1:30" ht="13.5" x14ac:dyDescent="0.2">
      <c r="A72" s="20"/>
      <c r="B72" s="171" t="s">
        <v>113</v>
      </c>
      <c r="C72" s="38" t="s">
        <v>126</v>
      </c>
      <c r="D72" s="39" t="s">
        <v>135</v>
      </c>
      <c r="E72" s="48" t="e">
        <f t="shared" si="0"/>
        <v>#DIV/0!</v>
      </c>
      <c r="F72" s="48" t="e">
        <f t="shared" si="7"/>
        <v>#DIV/0!</v>
      </c>
      <c r="G72" s="48" t="e">
        <f t="shared" ref="G72:S72" si="9">IF(ISNUMBER(FIND("&lt;",G31)),"N.D.",PRODUCT(G31,1/G$54))</f>
        <v>#DIV/0!</v>
      </c>
      <c r="H72" s="48" t="e">
        <f t="shared" si="9"/>
        <v>#DIV/0!</v>
      </c>
      <c r="I72" s="48" t="e">
        <f t="shared" si="9"/>
        <v>#DIV/0!</v>
      </c>
      <c r="J72" s="48" t="e">
        <f t="shared" si="9"/>
        <v>#REF!</v>
      </c>
      <c r="K72" s="48" t="e">
        <f t="shared" si="9"/>
        <v>#REF!</v>
      </c>
      <c r="L72" s="48" t="e">
        <f t="shared" si="9"/>
        <v>#REF!</v>
      </c>
      <c r="M72" s="48" t="e">
        <f t="shared" si="9"/>
        <v>#REF!</v>
      </c>
      <c r="N72" s="48" t="e">
        <f t="shared" si="9"/>
        <v>#REF!</v>
      </c>
      <c r="O72" s="48" t="e">
        <f t="shared" si="9"/>
        <v>#REF!</v>
      </c>
      <c r="P72" s="48" t="e">
        <f t="shared" si="9"/>
        <v>#REF!</v>
      </c>
      <c r="Q72" s="48" t="e">
        <f t="shared" si="9"/>
        <v>#REF!</v>
      </c>
      <c r="R72" s="48" t="e">
        <f t="shared" si="9"/>
        <v>#REF!</v>
      </c>
      <c r="S72" s="179" t="e">
        <f t="shared" si="9"/>
        <v>#REF!</v>
      </c>
      <c r="T72" s="203"/>
      <c r="U72" s="14" t="s">
        <v>131</v>
      </c>
      <c r="V72" s="238" t="e">
        <f t="shared" si="3"/>
        <v>#DIV/0!</v>
      </c>
      <c r="W72" s="14" t="e">
        <f t="shared" si="4"/>
        <v>#DIV/0!</v>
      </c>
      <c r="X72" s="233"/>
      <c r="Y72" s="233"/>
      <c r="Z72" s="233"/>
      <c r="AA72" s="233"/>
      <c r="AB72" s="233"/>
      <c r="AC72" s="233"/>
      <c r="AD72" s="241"/>
    </row>
    <row r="73" spans="1:30" ht="13.5" x14ac:dyDescent="0.2">
      <c r="A73" s="20"/>
      <c r="B73" s="171" t="s">
        <v>86</v>
      </c>
      <c r="C73" s="38" t="s">
        <v>85</v>
      </c>
      <c r="D73" s="39" t="s">
        <v>135</v>
      </c>
      <c r="E73" s="48" t="e">
        <f t="shared" si="0"/>
        <v>#DIV/0!</v>
      </c>
      <c r="F73" s="48" t="e">
        <f t="shared" si="7"/>
        <v>#DIV/0!</v>
      </c>
      <c r="G73" s="48" t="e">
        <f t="shared" ref="G73:S73" si="10">IF(ISNUMBER(FIND("&lt;",G32)),"N.D.",PRODUCT(G32,1/G$54))</f>
        <v>#DIV/0!</v>
      </c>
      <c r="H73" s="48" t="e">
        <f t="shared" si="10"/>
        <v>#DIV/0!</v>
      </c>
      <c r="I73" s="48" t="e">
        <f t="shared" si="10"/>
        <v>#DIV/0!</v>
      </c>
      <c r="J73" s="48" t="e">
        <f t="shared" si="10"/>
        <v>#REF!</v>
      </c>
      <c r="K73" s="48" t="e">
        <f t="shared" si="10"/>
        <v>#REF!</v>
      </c>
      <c r="L73" s="48" t="e">
        <f t="shared" si="10"/>
        <v>#REF!</v>
      </c>
      <c r="M73" s="48" t="e">
        <f t="shared" si="10"/>
        <v>#REF!</v>
      </c>
      <c r="N73" s="48" t="e">
        <f t="shared" si="10"/>
        <v>#REF!</v>
      </c>
      <c r="O73" s="48" t="e">
        <f t="shared" si="10"/>
        <v>#REF!</v>
      </c>
      <c r="P73" s="48" t="e">
        <f t="shared" si="10"/>
        <v>#REF!</v>
      </c>
      <c r="Q73" s="48" t="e">
        <f t="shared" si="10"/>
        <v>#REF!</v>
      </c>
      <c r="R73" s="48" t="e">
        <f t="shared" si="10"/>
        <v>#REF!</v>
      </c>
      <c r="S73" s="179" t="e">
        <f t="shared" si="10"/>
        <v>#REF!</v>
      </c>
      <c r="T73" s="203"/>
      <c r="U73" s="14">
        <v>0.2</v>
      </c>
      <c r="V73" s="238" t="e">
        <f t="shared" si="3"/>
        <v>#DIV/0!</v>
      </c>
      <c r="W73" s="14" t="e">
        <f t="shared" si="4"/>
        <v>#DIV/0!</v>
      </c>
      <c r="X73" s="233"/>
      <c r="Y73" s="233"/>
      <c r="Z73" s="233"/>
      <c r="AA73" s="233"/>
      <c r="AB73" s="233"/>
      <c r="AC73" s="233"/>
      <c r="AD73" s="241"/>
    </row>
    <row r="74" spans="1:30" ht="13.5" x14ac:dyDescent="0.2">
      <c r="A74" s="20"/>
      <c r="B74" s="171" t="s">
        <v>69</v>
      </c>
      <c r="C74" s="38" t="s">
        <v>68</v>
      </c>
      <c r="D74" s="39" t="s">
        <v>135</v>
      </c>
      <c r="E74" s="48" t="str">
        <f t="shared" si="0"/>
        <v>N.D.</v>
      </c>
      <c r="F74" s="48" t="str">
        <f t="shared" si="7"/>
        <v>N.D.</v>
      </c>
      <c r="G74" s="48" t="e">
        <f t="shared" ref="G74:S74" si="11">IF(ISNUMBER(FIND("&lt;",G33)),"N.D.",PRODUCT(G33,1/G$54))</f>
        <v>#DIV/0!</v>
      </c>
      <c r="H74" s="48" t="str">
        <f t="shared" si="11"/>
        <v>N.D.</v>
      </c>
      <c r="I74" s="48" t="e">
        <f t="shared" si="11"/>
        <v>#DIV/0!</v>
      </c>
      <c r="J74" s="48" t="e">
        <f t="shared" si="11"/>
        <v>#REF!</v>
      </c>
      <c r="K74" s="48" t="e">
        <f t="shared" si="11"/>
        <v>#REF!</v>
      </c>
      <c r="L74" s="48" t="e">
        <f t="shared" si="11"/>
        <v>#REF!</v>
      </c>
      <c r="M74" s="48" t="e">
        <f t="shared" si="11"/>
        <v>#REF!</v>
      </c>
      <c r="N74" s="48" t="e">
        <f t="shared" si="11"/>
        <v>#REF!</v>
      </c>
      <c r="O74" s="48" t="e">
        <f t="shared" si="11"/>
        <v>#REF!</v>
      </c>
      <c r="P74" s="48" t="e">
        <f t="shared" si="11"/>
        <v>#REF!</v>
      </c>
      <c r="Q74" s="48" t="e">
        <f t="shared" si="11"/>
        <v>#REF!</v>
      </c>
      <c r="R74" s="48" t="e">
        <f t="shared" si="11"/>
        <v>#REF!</v>
      </c>
      <c r="S74" s="179" t="e">
        <f t="shared" si="11"/>
        <v>#REF!</v>
      </c>
      <c r="T74" s="203"/>
      <c r="U74" s="14">
        <v>2</v>
      </c>
      <c r="V74" s="238" t="e">
        <f t="shared" si="3"/>
        <v>#DIV/0!</v>
      </c>
      <c r="W74" s="14" t="e">
        <f t="shared" si="4"/>
        <v>#DIV/0!</v>
      </c>
      <c r="X74" s="233"/>
      <c r="Y74" s="233"/>
      <c r="Z74" s="233"/>
      <c r="AA74" s="233"/>
      <c r="AB74" s="233"/>
      <c r="AC74" s="233"/>
      <c r="AD74" s="241"/>
    </row>
    <row r="75" spans="1:30" ht="13.5" x14ac:dyDescent="0.2">
      <c r="A75" s="20"/>
      <c r="B75" s="171" t="s">
        <v>84</v>
      </c>
      <c r="C75" s="38" t="s">
        <v>83</v>
      </c>
      <c r="D75" s="39" t="s">
        <v>135</v>
      </c>
      <c r="E75" s="48" t="e">
        <f t="shared" si="0"/>
        <v>#DIV/0!</v>
      </c>
      <c r="F75" s="48" t="e">
        <f t="shared" si="7"/>
        <v>#DIV/0!</v>
      </c>
      <c r="G75" s="48" t="e">
        <f t="shared" ref="G75:S75" si="12">IF(ISNUMBER(FIND("&lt;",G34)),"N.D.",PRODUCT(G34,1/G$54))</f>
        <v>#DIV/0!</v>
      </c>
      <c r="H75" s="48" t="e">
        <f t="shared" si="12"/>
        <v>#DIV/0!</v>
      </c>
      <c r="I75" s="48" t="e">
        <f t="shared" si="12"/>
        <v>#DIV/0!</v>
      </c>
      <c r="J75" s="48" t="e">
        <f t="shared" si="12"/>
        <v>#REF!</v>
      </c>
      <c r="K75" s="48" t="e">
        <f t="shared" si="12"/>
        <v>#REF!</v>
      </c>
      <c r="L75" s="48" t="e">
        <f t="shared" si="12"/>
        <v>#REF!</v>
      </c>
      <c r="M75" s="48" t="e">
        <f t="shared" si="12"/>
        <v>#REF!</v>
      </c>
      <c r="N75" s="48" t="e">
        <f t="shared" si="12"/>
        <v>#REF!</v>
      </c>
      <c r="O75" s="48" t="e">
        <f t="shared" si="12"/>
        <v>#REF!</v>
      </c>
      <c r="P75" s="48" t="e">
        <f t="shared" si="12"/>
        <v>#REF!</v>
      </c>
      <c r="Q75" s="48" t="e">
        <f t="shared" si="12"/>
        <v>#REF!</v>
      </c>
      <c r="R75" s="48" t="e">
        <f t="shared" si="12"/>
        <v>#REF!</v>
      </c>
      <c r="S75" s="179" t="e">
        <f t="shared" si="12"/>
        <v>#REF!</v>
      </c>
      <c r="T75" s="203"/>
      <c r="U75" s="14">
        <v>120</v>
      </c>
      <c r="V75" s="238" t="e">
        <f t="shared" si="3"/>
        <v>#DIV/0!</v>
      </c>
      <c r="W75" s="14" t="e">
        <f t="shared" si="4"/>
        <v>#DIV/0!</v>
      </c>
      <c r="X75" s="233"/>
      <c r="Y75" s="233"/>
      <c r="Z75" s="233"/>
      <c r="AA75" s="233"/>
      <c r="AB75" s="233"/>
      <c r="AC75" s="233"/>
      <c r="AD75" s="241"/>
    </row>
    <row r="76" spans="1:30" ht="13.5" x14ac:dyDescent="0.2">
      <c r="A76" s="20"/>
      <c r="B76" s="171" t="s">
        <v>150</v>
      </c>
      <c r="C76" s="38" t="s">
        <v>82</v>
      </c>
      <c r="D76" s="39" t="s">
        <v>135</v>
      </c>
      <c r="E76" s="48" t="e">
        <f t="shared" si="0"/>
        <v>#DIV/0!</v>
      </c>
      <c r="F76" s="48" t="e">
        <f t="shared" si="7"/>
        <v>#DIV/0!</v>
      </c>
      <c r="G76" s="48" t="e">
        <f t="shared" ref="G76:S76" si="13">IF(ISNUMBER(FIND("&lt;",G35)),"N.D.",PRODUCT(G35,1/G$54))</f>
        <v>#DIV/0!</v>
      </c>
      <c r="H76" s="48" t="e">
        <f t="shared" si="13"/>
        <v>#DIV/0!</v>
      </c>
      <c r="I76" s="179" t="e">
        <f t="shared" si="13"/>
        <v>#DIV/0!</v>
      </c>
      <c r="J76" s="205" t="e">
        <f t="shared" si="13"/>
        <v>#REF!</v>
      </c>
      <c r="K76" s="48" t="e">
        <f t="shared" si="13"/>
        <v>#REF!</v>
      </c>
      <c r="L76" s="48" t="e">
        <f t="shared" si="13"/>
        <v>#REF!</v>
      </c>
      <c r="M76" s="48" t="e">
        <f t="shared" si="13"/>
        <v>#REF!</v>
      </c>
      <c r="N76" s="48" t="e">
        <f t="shared" si="13"/>
        <v>#REF!</v>
      </c>
      <c r="O76" s="48" t="e">
        <f t="shared" si="13"/>
        <v>#REF!</v>
      </c>
      <c r="P76" s="48" t="e">
        <f t="shared" si="13"/>
        <v>#REF!</v>
      </c>
      <c r="Q76" s="48" t="e">
        <f t="shared" si="13"/>
        <v>#REF!</v>
      </c>
      <c r="R76" s="48" t="e">
        <f t="shared" si="13"/>
        <v>#REF!</v>
      </c>
      <c r="S76" s="179" t="e">
        <f t="shared" si="13"/>
        <v>#REF!</v>
      </c>
      <c r="U76" s="14">
        <v>0.1</v>
      </c>
      <c r="V76" s="238" t="e">
        <f t="shared" si="3"/>
        <v>#DIV/0!</v>
      </c>
      <c r="W76" s="14" t="e">
        <f t="shared" si="4"/>
        <v>#DIV/0!</v>
      </c>
      <c r="X76" s="233"/>
      <c r="Y76" s="233"/>
      <c r="Z76" s="233"/>
      <c r="AA76" s="233"/>
      <c r="AB76" s="233"/>
      <c r="AC76" s="233"/>
      <c r="AD76" s="241"/>
    </row>
    <row r="77" spans="1:30" ht="13.5" x14ac:dyDescent="0.2">
      <c r="A77" s="20"/>
      <c r="B77" s="171" t="s">
        <v>103</v>
      </c>
      <c r="C77" s="38" t="s">
        <v>102</v>
      </c>
      <c r="D77" s="39" t="s">
        <v>135</v>
      </c>
      <c r="E77" s="48" t="e">
        <f t="shared" si="0"/>
        <v>#DIV/0!</v>
      </c>
      <c r="F77" s="48" t="e">
        <f t="shared" si="7"/>
        <v>#DIV/0!</v>
      </c>
      <c r="G77" s="48" t="e">
        <f t="shared" ref="G77:S77" si="14">IF(ISNUMBER(FIND("&lt;",G36)),"N.D.",PRODUCT(G36,1/G$54))</f>
        <v>#DIV/0!</v>
      </c>
      <c r="H77" s="48" t="e">
        <f t="shared" si="14"/>
        <v>#DIV/0!</v>
      </c>
      <c r="I77" s="179" t="e">
        <f t="shared" si="14"/>
        <v>#DIV/0!</v>
      </c>
      <c r="J77" s="205" t="e">
        <f t="shared" si="14"/>
        <v>#REF!</v>
      </c>
      <c r="K77" s="48" t="e">
        <f t="shared" si="14"/>
        <v>#REF!</v>
      </c>
      <c r="L77" s="48" t="e">
        <f t="shared" si="14"/>
        <v>#REF!</v>
      </c>
      <c r="M77" s="48" t="e">
        <f t="shared" si="14"/>
        <v>#REF!</v>
      </c>
      <c r="N77" s="48" t="e">
        <f t="shared" si="14"/>
        <v>#REF!</v>
      </c>
      <c r="O77" s="48" t="e">
        <f t="shared" si="14"/>
        <v>#REF!</v>
      </c>
      <c r="P77" s="48" t="e">
        <f t="shared" si="14"/>
        <v>#REF!</v>
      </c>
      <c r="Q77" s="48" t="e">
        <f t="shared" si="14"/>
        <v>#REF!</v>
      </c>
      <c r="R77" s="48" t="e">
        <f t="shared" si="14"/>
        <v>#REF!</v>
      </c>
      <c r="S77" s="179" t="e">
        <f t="shared" si="14"/>
        <v>#REF!</v>
      </c>
      <c r="U77" s="14">
        <v>1</v>
      </c>
      <c r="V77" s="238" t="e">
        <f>MAX(E77:I77)</f>
        <v>#DIV/0!</v>
      </c>
      <c r="W77" s="14" t="e">
        <f t="shared" si="4"/>
        <v>#DIV/0!</v>
      </c>
      <c r="X77" s="14"/>
      <c r="Y77" s="239"/>
      <c r="Z77" s="239"/>
      <c r="AA77" s="239"/>
      <c r="AB77" s="239"/>
      <c r="AC77" s="239"/>
      <c r="AD77" s="241"/>
    </row>
    <row r="78" spans="1:30" ht="13.5" x14ac:dyDescent="0.2">
      <c r="A78" s="20"/>
      <c r="B78" s="171" t="s">
        <v>81</v>
      </c>
      <c r="C78" s="38" t="s">
        <v>80</v>
      </c>
      <c r="D78" s="39" t="s">
        <v>135</v>
      </c>
      <c r="E78" s="48" t="e">
        <f t="shared" si="0"/>
        <v>#DIV/0!</v>
      </c>
      <c r="F78" s="48" t="e">
        <f t="shared" si="7"/>
        <v>#DIV/0!</v>
      </c>
      <c r="G78" s="48" t="e">
        <f t="shared" ref="G78:S78" si="15">IF(ISNUMBER(FIND("&lt;",G37)),"N.D.",PRODUCT(G37,1/G$54))</f>
        <v>#DIV/0!</v>
      </c>
      <c r="H78" s="48" t="e">
        <f t="shared" si="15"/>
        <v>#DIV/0!</v>
      </c>
      <c r="I78" s="179" t="e">
        <f t="shared" si="15"/>
        <v>#DIV/0!</v>
      </c>
      <c r="J78" s="205" t="e">
        <f t="shared" si="15"/>
        <v>#REF!</v>
      </c>
      <c r="K78" s="48" t="e">
        <f t="shared" si="15"/>
        <v>#REF!</v>
      </c>
      <c r="L78" s="48" t="e">
        <f t="shared" si="15"/>
        <v>#REF!</v>
      </c>
      <c r="M78" s="48" t="e">
        <f t="shared" si="15"/>
        <v>#REF!</v>
      </c>
      <c r="N78" s="48" t="e">
        <f t="shared" si="15"/>
        <v>#REF!</v>
      </c>
      <c r="O78" s="48" t="e">
        <f t="shared" si="15"/>
        <v>#REF!</v>
      </c>
      <c r="P78" s="48" t="e">
        <f t="shared" si="15"/>
        <v>#REF!</v>
      </c>
      <c r="Q78" s="48" t="e">
        <f t="shared" si="15"/>
        <v>#REF!</v>
      </c>
      <c r="R78" s="48" t="e">
        <f t="shared" si="15"/>
        <v>#REF!</v>
      </c>
      <c r="S78" s="179" t="e">
        <f t="shared" si="15"/>
        <v>#REF!</v>
      </c>
      <c r="U78" s="14">
        <v>0.5</v>
      </c>
      <c r="V78" s="238" t="e">
        <f t="shared" si="3"/>
        <v>#DIV/0!</v>
      </c>
      <c r="W78" s="14" t="e">
        <f t="shared" si="4"/>
        <v>#DIV/0!</v>
      </c>
      <c r="X78" s="14">
        <f>COUNTIF(E78:I78,"&gt;0,5")</f>
        <v>0</v>
      </c>
      <c r="Y78" s="239" t="e">
        <f>E78/$U$78</f>
        <v>#DIV/0!</v>
      </c>
      <c r="Z78" s="239" t="e">
        <f t="shared" ref="Z78:AC78" si="16">F78/$U$78</f>
        <v>#DIV/0!</v>
      </c>
      <c r="AA78" s="239" t="e">
        <f t="shared" si="16"/>
        <v>#DIV/0!</v>
      </c>
      <c r="AB78" s="239" t="e">
        <f t="shared" si="16"/>
        <v>#DIV/0!</v>
      </c>
      <c r="AC78" s="239" t="e">
        <f t="shared" si="16"/>
        <v>#DIV/0!</v>
      </c>
      <c r="AD78" s="240" t="e">
        <f>MAX(Y78:AC78)</f>
        <v>#DIV/0!</v>
      </c>
    </row>
    <row r="79" spans="1:30" ht="13.5" x14ac:dyDescent="0.2">
      <c r="A79" s="20"/>
      <c r="B79" s="171" t="s">
        <v>114</v>
      </c>
      <c r="C79" s="38" t="s">
        <v>127</v>
      </c>
      <c r="D79" s="39" t="s">
        <v>135</v>
      </c>
      <c r="E79" s="48" t="e">
        <f t="shared" si="0"/>
        <v>#DIV/0!</v>
      </c>
      <c r="F79" s="48" t="e">
        <f t="shared" si="7"/>
        <v>#DIV/0!</v>
      </c>
      <c r="G79" s="48" t="e">
        <f t="shared" ref="G79:S79" si="17">IF(ISNUMBER(FIND("&lt;",G38)),"N.D.",PRODUCT(G38,1/G$54))</f>
        <v>#DIV/0!</v>
      </c>
      <c r="H79" s="48" t="e">
        <f t="shared" si="17"/>
        <v>#DIV/0!</v>
      </c>
      <c r="I79" s="179" t="e">
        <f t="shared" si="17"/>
        <v>#DIV/0!</v>
      </c>
      <c r="J79" s="205" t="e">
        <f t="shared" si="17"/>
        <v>#REF!</v>
      </c>
      <c r="K79" s="48" t="e">
        <f t="shared" si="17"/>
        <v>#REF!</v>
      </c>
      <c r="L79" s="48" t="e">
        <f t="shared" si="17"/>
        <v>#REF!</v>
      </c>
      <c r="M79" s="48" t="e">
        <f t="shared" si="17"/>
        <v>#REF!</v>
      </c>
      <c r="N79" s="48" t="e">
        <f t="shared" si="17"/>
        <v>#REF!</v>
      </c>
      <c r="O79" s="48" t="e">
        <f t="shared" si="17"/>
        <v>#REF!</v>
      </c>
      <c r="P79" s="48" t="e">
        <f t="shared" si="17"/>
        <v>#REF!</v>
      </c>
      <c r="Q79" s="48" t="e">
        <f t="shared" si="17"/>
        <v>#REF!</v>
      </c>
      <c r="R79" s="48" t="e">
        <f t="shared" si="17"/>
        <v>#REF!</v>
      </c>
      <c r="S79" s="179" t="e">
        <f t="shared" si="17"/>
        <v>#REF!</v>
      </c>
      <c r="U79" s="14" t="s">
        <v>131</v>
      </c>
      <c r="V79" s="238" t="e">
        <f t="shared" si="3"/>
        <v>#DIV/0!</v>
      </c>
      <c r="W79" s="14" t="e">
        <f t="shared" si="4"/>
        <v>#DIV/0!</v>
      </c>
      <c r="X79" s="233"/>
      <c r="Y79" s="233"/>
      <c r="Z79" s="233"/>
      <c r="AA79" s="233"/>
      <c r="AB79" s="233"/>
      <c r="AC79" s="233"/>
    </row>
    <row r="80" spans="1:30" ht="13.5" x14ac:dyDescent="0.2">
      <c r="A80" s="20"/>
      <c r="B80" s="171" t="s">
        <v>77</v>
      </c>
      <c r="C80" s="38" t="s">
        <v>76</v>
      </c>
      <c r="D80" s="39" t="s">
        <v>135</v>
      </c>
      <c r="E80" s="48" t="e">
        <f t="shared" si="0"/>
        <v>#DIV/0!</v>
      </c>
      <c r="F80" s="48" t="e">
        <f t="shared" si="7"/>
        <v>#DIV/0!</v>
      </c>
      <c r="G80" s="48" t="e">
        <f t="shared" ref="G80:S80" si="18">IF(ISNUMBER(FIND("&lt;",G39)),"N.D.",PRODUCT(G39,1/G$54))</f>
        <v>#DIV/0!</v>
      </c>
      <c r="H80" s="48" t="e">
        <f t="shared" si="18"/>
        <v>#DIV/0!</v>
      </c>
      <c r="I80" s="179" t="e">
        <f t="shared" si="18"/>
        <v>#DIV/0!</v>
      </c>
      <c r="J80" s="205" t="e">
        <f t="shared" si="18"/>
        <v>#REF!</v>
      </c>
      <c r="K80" s="48" t="e">
        <f t="shared" si="18"/>
        <v>#REF!</v>
      </c>
      <c r="L80" s="48" t="e">
        <f t="shared" si="18"/>
        <v>#REF!</v>
      </c>
      <c r="M80" s="48" t="e">
        <f t="shared" si="18"/>
        <v>#REF!</v>
      </c>
      <c r="N80" s="48" t="e">
        <f t="shared" si="18"/>
        <v>#REF!</v>
      </c>
      <c r="O80" s="48" t="e">
        <f t="shared" si="18"/>
        <v>#REF!</v>
      </c>
      <c r="P80" s="48" t="e">
        <f t="shared" si="18"/>
        <v>#REF!</v>
      </c>
      <c r="Q80" s="48" t="e">
        <f t="shared" si="18"/>
        <v>#REF!</v>
      </c>
      <c r="R80" s="48" t="e">
        <f t="shared" si="18"/>
        <v>#REF!</v>
      </c>
      <c r="S80" s="179" t="e">
        <f t="shared" si="18"/>
        <v>#REF!</v>
      </c>
      <c r="U80" s="14">
        <v>10</v>
      </c>
      <c r="V80" s="238" t="e">
        <f t="shared" si="3"/>
        <v>#DIV/0!</v>
      </c>
      <c r="W80" s="14" t="e">
        <f t="shared" si="4"/>
        <v>#DIV/0!</v>
      </c>
      <c r="X80" s="233"/>
      <c r="Y80" s="233"/>
      <c r="Z80" s="233"/>
      <c r="AA80" s="233"/>
      <c r="AB80" s="233"/>
      <c r="AC80" s="233"/>
    </row>
    <row r="81" spans="1:29" ht="13.5" x14ac:dyDescent="0.2">
      <c r="A81" s="20"/>
      <c r="B81" s="171" t="s">
        <v>115</v>
      </c>
      <c r="C81" s="38" t="s">
        <v>128</v>
      </c>
      <c r="D81" s="39" t="s">
        <v>135</v>
      </c>
      <c r="E81" s="48" t="e">
        <f t="shared" si="0"/>
        <v>#DIV/0!</v>
      </c>
      <c r="F81" s="48" t="e">
        <f t="shared" si="7"/>
        <v>#DIV/0!</v>
      </c>
      <c r="G81" s="48" t="e">
        <f t="shared" ref="G81:S81" si="19">IF(ISNUMBER(FIND("&lt;",G40)),"N.D.",PRODUCT(G40,1/G$54))</f>
        <v>#DIV/0!</v>
      </c>
      <c r="H81" s="48" t="e">
        <f t="shared" si="19"/>
        <v>#DIV/0!</v>
      </c>
      <c r="I81" s="179" t="e">
        <f t="shared" si="19"/>
        <v>#DIV/0!</v>
      </c>
      <c r="J81" s="205" t="e">
        <f t="shared" si="19"/>
        <v>#REF!</v>
      </c>
      <c r="K81" s="48" t="e">
        <f t="shared" si="19"/>
        <v>#REF!</v>
      </c>
      <c r="L81" s="48" t="e">
        <f t="shared" si="19"/>
        <v>#REF!</v>
      </c>
      <c r="M81" s="48" t="e">
        <f t="shared" si="19"/>
        <v>#REF!</v>
      </c>
      <c r="N81" s="48" t="e">
        <f t="shared" si="19"/>
        <v>#REF!</v>
      </c>
      <c r="O81" s="48" t="e">
        <f t="shared" si="19"/>
        <v>#REF!</v>
      </c>
      <c r="P81" s="48" t="e">
        <f t="shared" si="19"/>
        <v>#REF!</v>
      </c>
      <c r="Q81" s="48" t="e">
        <f t="shared" si="19"/>
        <v>#REF!</v>
      </c>
      <c r="R81" s="48" t="e">
        <f t="shared" si="19"/>
        <v>#REF!</v>
      </c>
      <c r="S81" s="179" t="e">
        <f t="shared" si="19"/>
        <v>#REF!</v>
      </c>
      <c r="U81" s="14" t="s">
        <v>131</v>
      </c>
      <c r="V81" s="238" t="e">
        <f t="shared" si="3"/>
        <v>#DIV/0!</v>
      </c>
      <c r="W81" s="14" t="e">
        <f t="shared" si="4"/>
        <v>#DIV/0!</v>
      </c>
      <c r="X81" s="233"/>
      <c r="Y81" s="233"/>
      <c r="Z81" s="233"/>
      <c r="AA81" s="233"/>
      <c r="AB81" s="233"/>
      <c r="AC81" s="233"/>
    </row>
    <row r="82" spans="1:29" ht="13.5" x14ac:dyDescent="0.2">
      <c r="A82" s="20"/>
      <c r="B82" s="171" t="s">
        <v>116</v>
      </c>
      <c r="C82" s="38" t="s">
        <v>129</v>
      </c>
      <c r="D82" s="39" t="s">
        <v>135</v>
      </c>
      <c r="E82" s="48" t="e">
        <f t="shared" si="0"/>
        <v>#DIV/0!</v>
      </c>
      <c r="F82" s="48" t="e">
        <f t="shared" si="7"/>
        <v>#DIV/0!</v>
      </c>
      <c r="G82" s="48" t="e">
        <f t="shared" ref="G82:S82" si="20">IF(ISNUMBER(FIND("&lt;",G41)),"N.D.",PRODUCT(G41,1/G$54))</f>
        <v>#DIV/0!</v>
      </c>
      <c r="H82" s="48" t="e">
        <f t="shared" si="20"/>
        <v>#DIV/0!</v>
      </c>
      <c r="I82" s="179" t="e">
        <f t="shared" si="20"/>
        <v>#DIV/0!</v>
      </c>
      <c r="J82" s="205" t="e">
        <f t="shared" si="20"/>
        <v>#REF!</v>
      </c>
      <c r="K82" s="48" t="e">
        <f t="shared" si="20"/>
        <v>#REF!</v>
      </c>
      <c r="L82" s="48" t="e">
        <f t="shared" si="20"/>
        <v>#REF!</v>
      </c>
      <c r="M82" s="48" t="e">
        <f t="shared" si="20"/>
        <v>#REF!</v>
      </c>
      <c r="N82" s="48" t="e">
        <f t="shared" si="20"/>
        <v>#REF!</v>
      </c>
      <c r="O82" s="48" t="e">
        <f t="shared" si="20"/>
        <v>#REF!</v>
      </c>
      <c r="P82" s="48" t="e">
        <f t="shared" si="20"/>
        <v>#REF!</v>
      </c>
      <c r="Q82" s="48" t="e">
        <f t="shared" si="20"/>
        <v>#REF!</v>
      </c>
      <c r="R82" s="48" t="e">
        <f t="shared" si="20"/>
        <v>#REF!</v>
      </c>
      <c r="S82" s="179" t="e">
        <f t="shared" si="20"/>
        <v>#REF!</v>
      </c>
      <c r="U82" s="14" t="s">
        <v>131</v>
      </c>
      <c r="V82" s="238" t="e">
        <f t="shared" si="3"/>
        <v>#DIV/0!</v>
      </c>
      <c r="W82" s="14" t="e">
        <f t="shared" si="4"/>
        <v>#DIV/0!</v>
      </c>
      <c r="X82" s="233"/>
      <c r="Y82" s="233"/>
      <c r="Z82" s="233"/>
      <c r="AA82" s="233"/>
      <c r="AB82" s="233"/>
      <c r="AC82" s="233"/>
    </row>
    <row r="83" spans="1:29" ht="13.5" x14ac:dyDescent="0.2">
      <c r="A83" s="20"/>
      <c r="B83" s="171" t="s">
        <v>75</v>
      </c>
      <c r="C83" s="38" t="s">
        <v>74</v>
      </c>
      <c r="D83" s="39" t="s">
        <v>135</v>
      </c>
      <c r="E83" s="48" t="e">
        <f t="shared" si="0"/>
        <v>#DIV/0!</v>
      </c>
      <c r="F83" s="48" t="str">
        <f t="shared" si="7"/>
        <v>N.D.</v>
      </c>
      <c r="G83" s="48" t="str">
        <f t="shared" ref="G83:S83" si="21">IF(ISNUMBER(FIND("&lt;",G42)),"N.D.",PRODUCT(G42,1/G$54))</f>
        <v>N.D.</v>
      </c>
      <c r="H83" s="48" t="e">
        <f t="shared" si="21"/>
        <v>#DIV/0!</v>
      </c>
      <c r="I83" s="179" t="e">
        <f t="shared" si="21"/>
        <v>#DIV/0!</v>
      </c>
      <c r="J83" s="205" t="e">
        <f t="shared" si="21"/>
        <v>#REF!</v>
      </c>
      <c r="K83" s="48" t="e">
        <f t="shared" si="21"/>
        <v>#REF!</v>
      </c>
      <c r="L83" s="48" t="e">
        <f t="shared" si="21"/>
        <v>#REF!</v>
      </c>
      <c r="M83" s="48" t="e">
        <f t="shared" si="21"/>
        <v>#REF!</v>
      </c>
      <c r="N83" s="48" t="e">
        <f t="shared" si="21"/>
        <v>#REF!</v>
      </c>
      <c r="O83" s="48" t="e">
        <f t="shared" si="21"/>
        <v>#REF!</v>
      </c>
      <c r="P83" s="48" t="e">
        <f t="shared" si="21"/>
        <v>#REF!</v>
      </c>
      <c r="Q83" s="48" t="e">
        <f t="shared" si="21"/>
        <v>#REF!</v>
      </c>
      <c r="R83" s="48" t="e">
        <f t="shared" si="21"/>
        <v>#REF!</v>
      </c>
      <c r="S83" s="179" t="e">
        <f t="shared" si="21"/>
        <v>#REF!</v>
      </c>
      <c r="U83" s="14" t="s">
        <v>131</v>
      </c>
      <c r="V83" s="238" t="e">
        <f t="shared" si="3"/>
        <v>#DIV/0!</v>
      </c>
      <c r="W83" s="14" t="e">
        <f t="shared" si="4"/>
        <v>#DIV/0!</v>
      </c>
      <c r="X83" s="233"/>
      <c r="Y83" s="233"/>
      <c r="Z83" s="233"/>
      <c r="AA83" s="233"/>
      <c r="AB83" s="233"/>
      <c r="AC83" s="233"/>
    </row>
    <row r="84" spans="1:29" ht="13.5" x14ac:dyDescent="0.2">
      <c r="A84" s="20"/>
      <c r="B84" s="171" t="s">
        <v>117</v>
      </c>
      <c r="C84" s="38" t="s">
        <v>130</v>
      </c>
      <c r="D84" s="39" t="s">
        <v>135</v>
      </c>
      <c r="E84" s="223" t="e">
        <f t="shared" si="0"/>
        <v>#DIV/0!</v>
      </c>
      <c r="F84" s="223" t="e">
        <f t="shared" si="7"/>
        <v>#DIV/0!</v>
      </c>
      <c r="G84" s="48" t="e">
        <f t="shared" ref="G84:S84" si="22">IF(ISNUMBER(FIND("&lt;",G43)),"N.D.",PRODUCT(G43,1/G$54))</f>
        <v>#DIV/0!</v>
      </c>
      <c r="H84" s="48" t="e">
        <f t="shared" si="22"/>
        <v>#DIV/0!</v>
      </c>
      <c r="I84" s="179" t="e">
        <f t="shared" si="22"/>
        <v>#DIV/0!</v>
      </c>
      <c r="J84" s="205" t="e">
        <f t="shared" si="22"/>
        <v>#REF!</v>
      </c>
      <c r="K84" s="48" t="e">
        <f t="shared" si="22"/>
        <v>#REF!</v>
      </c>
      <c r="L84" s="48" t="e">
        <f t="shared" si="22"/>
        <v>#REF!</v>
      </c>
      <c r="M84" s="48" t="e">
        <f t="shared" si="22"/>
        <v>#REF!</v>
      </c>
      <c r="N84" s="48" t="e">
        <f t="shared" si="22"/>
        <v>#REF!</v>
      </c>
      <c r="O84" s="48" t="e">
        <f t="shared" si="22"/>
        <v>#REF!</v>
      </c>
      <c r="P84" s="48" t="e">
        <f t="shared" si="22"/>
        <v>#REF!</v>
      </c>
      <c r="Q84" s="48" t="e">
        <f t="shared" si="22"/>
        <v>#REF!</v>
      </c>
      <c r="R84" s="48" t="e">
        <f t="shared" si="22"/>
        <v>#REF!</v>
      </c>
      <c r="S84" s="179" t="e">
        <f t="shared" si="22"/>
        <v>#REF!</v>
      </c>
      <c r="U84" s="14">
        <v>120</v>
      </c>
      <c r="V84" s="238" t="e">
        <f t="shared" si="3"/>
        <v>#DIV/0!</v>
      </c>
      <c r="W84" s="14" t="e">
        <f t="shared" si="4"/>
        <v>#DIV/0!</v>
      </c>
      <c r="X84" s="233"/>
      <c r="Y84" s="233"/>
      <c r="Z84" s="233"/>
      <c r="AA84" s="233"/>
      <c r="AB84" s="233"/>
      <c r="AC84" s="233"/>
    </row>
    <row r="85" spans="1:29" ht="13.5" x14ac:dyDescent="0.2">
      <c r="A85" s="20"/>
      <c r="B85" s="171" t="s">
        <v>194</v>
      </c>
      <c r="C85" s="38" t="s">
        <v>195</v>
      </c>
      <c r="D85" s="39" t="s">
        <v>135</v>
      </c>
      <c r="E85" s="48" t="str">
        <f t="shared" si="0"/>
        <v>N.D.</v>
      </c>
      <c r="F85" s="48" t="str">
        <f t="shared" si="7"/>
        <v>N.D.</v>
      </c>
      <c r="G85" s="48" t="str">
        <f t="shared" ref="G85:I87" si="23">IF(ISNUMBER(FIND("&lt;",G44)),"N.D.",PRODUCT(G44,1/G$54))</f>
        <v>N.D.</v>
      </c>
      <c r="H85" s="48" t="str">
        <f t="shared" si="23"/>
        <v>N.D.</v>
      </c>
      <c r="I85" s="179" t="e">
        <f t="shared" si="23"/>
        <v>#DIV/0!</v>
      </c>
      <c r="J85" s="205"/>
      <c r="K85" s="48"/>
      <c r="L85" s="48"/>
      <c r="M85" s="48"/>
      <c r="N85" s="48"/>
      <c r="O85" s="48"/>
      <c r="P85" s="48"/>
      <c r="Q85" s="48"/>
      <c r="R85" s="48"/>
      <c r="S85" s="179"/>
      <c r="U85" s="14">
        <v>0.15</v>
      </c>
      <c r="V85" s="238" t="e">
        <f t="shared" si="3"/>
        <v>#DIV/0!</v>
      </c>
      <c r="W85" s="14" t="e">
        <f t="shared" si="4"/>
        <v>#DIV/0!</v>
      </c>
      <c r="X85" s="233"/>
      <c r="Y85" s="233"/>
      <c r="Z85" s="233"/>
      <c r="AA85" s="233"/>
      <c r="AB85" s="233"/>
      <c r="AC85" s="233"/>
    </row>
    <row r="86" spans="1:29" ht="13.5" x14ac:dyDescent="0.2">
      <c r="A86" s="20"/>
      <c r="B86" s="171" t="s">
        <v>73</v>
      </c>
      <c r="C86" s="38" t="s">
        <v>72</v>
      </c>
      <c r="D86" s="39" t="s">
        <v>135</v>
      </c>
      <c r="E86" s="48" t="e">
        <f t="shared" si="0"/>
        <v>#DIV/0!</v>
      </c>
      <c r="F86" s="48" t="e">
        <f t="shared" si="7"/>
        <v>#DIV/0!</v>
      </c>
      <c r="G86" s="48" t="e">
        <f t="shared" si="23"/>
        <v>#DIV/0!</v>
      </c>
      <c r="H86" s="48" t="e">
        <f t="shared" si="23"/>
        <v>#DIV/0!</v>
      </c>
      <c r="I86" s="179" t="e">
        <f t="shared" si="23"/>
        <v>#DIV/0!</v>
      </c>
      <c r="J86" s="205" t="e">
        <f t="shared" ref="J86:S86" si="24">IF(ISNUMBER(FIND("&lt;",J45)),"N.D.",PRODUCT(J45,1/J$54))</f>
        <v>#REF!</v>
      </c>
      <c r="K86" s="48" t="e">
        <f t="shared" si="24"/>
        <v>#REF!</v>
      </c>
      <c r="L86" s="48" t="e">
        <f t="shared" si="24"/>
        <v>#REF!</v>
      </c>
      <c r="M86" s="48" t="e">
        <f t="shared" si="24"/>
        <v>#REF!</v>
      </c>
      <c r="N86" s="48" t="e">
        <f t="shared" si="24"/>
        <v>#REF!</v>
      </c>
      <c r="O86" s="48" t="e">
        <f t="shared" si="24"/>
        <v>#REF!</v>
      </c>
      <c r="P86" s="48" t="e">
        <f t="shared" si="24"/>
        <v>#REF!</v>
      </c>
      <c r="Q86" s="48" t="e">
        <f t="shared" si="24"/>
        <v>#REF!</v>
      </c>
      <c r="R86" s="48" t="e">
        <f t="shared" si="24"/>
        <v>#REF!</v>
      </c>
      <c r="S86" s="179" t="e">
        <f t="shared" si="24"/>
        <v>#REF!</v>
      </c>
      <c r="U86" s="14">
        <v>2</v>
      </c>
      <c r="V86" s="238" t="e">
        <f t="shared" si="3"/>
        <v>#DIV/0!</v>
      </c>
      <c r="W86" s="14" t="e">
        <f t="shared" si="4"/>
        <v>#DIV/0!</v>
      </c>
      <c r="X86" s="233"/>
      <c r="Y86" s="233"/>
      <c r="Z86" s="233"/>
      <c r="AA86" s="233"/>
      <c r="AB86" s="233"/>
      <c r="AC86" s="233"/>
    </row>
    <row r="87" spans="1:29" ht="14.25" thickBot="1" x14ac:dyDescent="0.25">
      <c r="A87" s="20"/>
      <c r="B87" s="173" t="s">
        <v>71</v>
      </c>
      <c r="C87" s="174" t="s">
        <v>70</v>
      </c>
      <c r="D87" s="175" t="s">
        <v>135</v>
      </c>
      <c r="E87" s="180" t="e">
        <f t="shared" si="0"/>
        <v>#DIV/0!</v>
      </c>
      <c r="F87" s="180" t="e">
        <f t="shared" si="7"/>
        <v>#DIV/0!</v>
      </c>
      <c r="G87" s="180" t="e">
        <f t="shared" si="23"/>
        <v>#DIV/0!</v>
      </c>
      <c r="H87" s="180" t="e">
        <f t="shared" si="23"/>
        <v>#DIV/0!</v>
      </c>
      <c r="I87" s="181" t="e">
        <f t="shared" si="23"/>
        <v>#DIV/0!</v>
      </c>
      <c r="J87" s="206" t="e">
        <f t="shared" ref="J87:S87" si="25">IF(ISNUMBER(FIND("&lt;",J46)),"N.D.",PRODUCT(J46,1/J$54))</f>
        <v>#REF!</v>
      </c>
      <c r="K87" s="180" t="e">
        <f t="shared" si="25"/>
        <v>#REF!</v>
      </c>
      <c r="L87" s="180" t="e">
        <f t="shared" si="25"/>
        <v>#REF!</v>
      </c>
      <c r="M87" s="180" t="e">
        <f t="shared" si="25"/>
        <v>#REF!</v>
      </c>
      <c r="N87" s="180" t="e">
        <f t="shared" si="25"/>
        <v>#REF!</v>
      </c>
      <c r="O87" s="180" t="e">
        <f t="shared" si="25"/>
        <v>#REF!</v>
      </c>
      <c r="P87" s="180" t="e">
        <f t="shared" si="25"/>
        <v>#REF!</v>
      </c>
      <c r="Q87" s="180" t="e">
        <f t="shared" si="25"/>
        <v>#REF!</v>
      </c>
      <c r="R87" s="180" t="e">
        <f t="shared" si="25"/>
        <v>#REF!</v>
      </c>
      <c r="S87" s="181" t="e">
        <f t="shared" si="25"/>
        <v>#REF!</v>
      </c>
      <c r="U87" s="14">
        <v>120</v>
      </c>
      <c r="V87" s="238" t="e">
        <f t="shared" si="3"/>
        <v>#DIV/0!</v>
      </c>
      <c r="W87" s="14" t="e">
        <f t="shared" si="4"/>
        <v>#DIV/0!</v>
      </c>
      <c r="X87" s="233"/>
      <c r="Y87" s="233"/>
      <c r="Z87" s="233"/>
      <c r="AA87" s="233"/>
      <c r="AB87" s="233"/>
      <c r="AC87" s="233"/>
    </row>
    <row r="88" spans="1:29" ht="13.15" customHeight="1" thickBot="1" x14ac:dyDescent="0.25">
      <c r="A88" s="20"/>
      <c r="B88" s="41"/>
      <c r="C88" s="42"/>
      <c r="D88" s="4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29" ht="13.15" customHeight="1" x14ac:dyDescent="0.2">
      <c r="A89" s="20"/>
      <c r="B89" s="516" t="s">
        <v>13</v>
      </c>
      <c r="C89" s="517"/>
      <c r="D89" s="517"/>
      <c r="E89" s="517"/>
      <c r="F89" s="517"/>
      <c r="G89" s="517"/>
      <c r="H89" s="517"/>
      <c r="I89" s="518"/>
      <c r="J89" s="183"/>
      <c r="K89" s="183"/>
      <c r="L89" s="183"/>
      <c r="M89" s="184"/>
      <c r="N89" s="49"/>
      <c r="O89" s="49"/>
      <c r="P89" s="49"/>
      <c r="Q89" s="49"/>
      <c r="R89" s="49"/>
      <c r="S89" s="49"/>
    </row>
    <row r="90" spans="1:29" ht="48" customHeight="1" thickBot="1" x14ac:dyDescent="0.25">
      <c r="A90" s="20"/>
      <c r="B90" s="559" t="s">
        <v>226</v>
      </c>
      <c r="C90" s="560"/>
      <c r="D90" s="560"/>
      <c r="E90" s="560"/>
      <c r="F90" s="560"/>
      <c r="G90" s="560"/>
      <c r="H90" s="560"/>
      <c r="I90" s="561"/>
      <c r="J90" s="214"/>
      <c r="K90" s="214"/>
      <c r="L90" s="214"/>
      <c r="M90" s="215"/>
      <c r="N90" s="49"/>
      <c r="O90" s="49"/>
      <c r="P90" s="49"/>
      <c r="Q90" s="49"/>
      <c r="R90" s="49"/>
      <c r="S90" s="49"/>
    </row>
    <row r="91" spans="1:29" ht="10.9" customHeight="1" x14ac:dyDescent="0.2">
      <c r="A91" s="20"/>
      <c r="B91" s="41"/>
      <c r="C91" s="42"/>
      <c r="D91" s="4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</sheetData>
  <mergeCells count="16">
    <mergeCell ref="B12:C13"/>
    <mergeCell ref="D12:D13"/>
    <mergeCell ref="E12:S12"/>
    <mergeCell ref="E2:S5"/>
    <mergeCell ref="B7:D7"/>
    <mergeCell ref="E7:S7"/>
    <mergeCell ref="B9:D9"/>
    <mergeCell ref="B11:S11"/>
    <mergeCell ref="G9:H9"/>
    <mergeCell ref="B89:I89"/>
    <mergeCell ref="B90:I90"/>
    <mergeCell ref="B51:S51"/>
    <mergeCell ref="B52:C53"/>
    <mergeCell ref="D52:D53"/>
    <mergeCell ref="E52:S52"/>
    <mergeCell ref="B54:D54"/>
  </mergeCells>
  <conditionalFormatting sqref="V63">
    <cfRule type="cellIs" dxfId="11" priority="9" operator="greaterThan">
      <formula>$U$63</formula>
    </cfRule>
  </conditionalFormatting>
  <conditionalFormatting sqref="V67">
    <cfRule type="cellIs" dxfId="10" priority="8" operator="greaterThan">
      <formula>$U$67</formula>
    </cfRule>
  </conditionalFormatting>
  <conditionalFormatting sqref="V77">
    <cfRule type="cellIs" dxfId="9" priority="7" operator="greaterThan">
      <formula>$U$77</formula>
    </cfRule>
  </conditionalFormatting>
  <conditionalFormatting sqref="V62">
    <cfRule type="cellIs" dxfId="8" priority="6" operator="greaterThan">
      <formula>$U$62</formula>
    </cfRule>
  </conditionalFormatting>
  <conditionalFormatting sqref="V78">
    <cfRule type="cellIs" dxfId="7" priority="5" operator="greaterThan">
      <formula>$U$78</formula>
    </cfRule>
  </conditionalFormatting>
  <conditionalFormatting sqref="V70">
    <cfRule type="cellIs" dxfId="6" priority="4" operator="greaterThan">
      <formula>$U$70</formula>
    </cfRule>
  </conditionalFormatting>
  <conditionalFormatting sqref="Y62:AC62">
    <cfRule type="cellIs" dxfId="5" priority="3" operator="equal">
      <formula>$AD$62</formula>
    </cfRule>
  </conditionalFormatting>
  <conditionalFormatting sqref="Y78:AC78">
    <cfRule type="cellIs" dxfId="4" priority="2" operator="equal">
      <formula>$AD$78</formula>
    </cfRule>
  </conditionalFormatting>
  <conditionalFormatting sqref="Y70:AC70">
    <cfRule type="cellIs" dxfId="3" priority="1" operator="equal">
      <formula>$AD$70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77" fitToHeight="0" orientation="portrait" r:id="rId1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baseColWidth="10" defaultColWidth="8.85546875" defaultRowHeight="12" x14ac:dyDescent="0.2"/>
  <cols>
    <col min="1" max="1" width="2.28515625" style="18" customWidth="1"/>
    <col min="2" max="3" width="14.7109375" style="18" customWidth="1"/>
    <col min="4" max="4" width="8.85546875" style="18"/>
    <col min="5" max="5" width="4.42578125" style="18" customWidth="1"/>
    <col min="6" max="6" width="9.5703125" style="18" customWidth="1"/>
    <col min="7" max="7" width="4.42578125" style="18" customWidth="1"/>
    <col min="8" max="8" width="9.7109375" style="18" customWidth="1"/>
    <col min="9" max="9" width="13" style="18" customWidth="1"/>
    <col min="10" max="10" width="13.28515625" style="18" customWidth="1"/>
    <col min="11" max="16384" width="8.85546875" style="18"/>
  </cols>
  <sheetData>
    <row r="1" spans="2:10" ht="12.75" thickBot="1" x14ac:dyDescent="0.25"/>
    <row r="2" spans="2:10" ht="27.75" thickBot="1" x14ac:dyDescent="0.25">
      <c r="B2" s="243" t="s">
        <v>27</v>
      </c>
      <c r="C2" s="244" t="s">
        <v>28</v>
      </c>
      <c r="D2" s="245" t="s">
        <v>239</v>
      </c>
      <c r="F2" s="246" t="s">
        <v>240</v>
      </c>
      <c r="H2" s="246" t="s">
        <v>241</v>
      </c>
      <c r="I2" s="247" t="s">
        <v>242</v>
      </c>
      <c r="J2" s="248" t="e">
        <f>IF(F3&gt;F13,"CORRECTO Pb","ERROR")</f>
        <v>#DIV/0!</v>
      </c>
    </row>
    <row r="3" spans="2:10" x14ac:dyDescent="0.2">
      <c r="B3" s="249">
        <f>'A.2.4. Cálculo PM10 y VM'!E12</f>
        <v>0</v>
      </c>
      <c r="C3" s="250">
        <f>'A.2.4. Cálculo PM10 y VM'!F12</f>
        <v>0</v>
      </c>
      <c r="D3" s="251" t="e">
        <f>'A.2.4. Cálculo PM10 y VM'!M12</f>
        <v>#DIV/0!</v>
      </c>
      <c r="F3" s="252" t="e">
        <f>'A.2.8. Conc. Metales 10°C'!E78</f>
        <v>#DIV/0!</v>
      </c>
      <c r="H3" s="252" t="e">
        <f>'A.2.8. Conc. Metales 10°C'!E62</f>
        <v>#DIV/0!</v>
      </c>
      <c r="J3" s="248" t="e">
        <f>IF(H3&gt;H13,"CORRECTO Cd","ERROR")</f>
        <v>#DIV/0!</v>
      </c>
    </row>
    <row r="4" spans="2:10" x14ac:dyDescent="0.2">
      <c r="B4" s="253">
        <f>'A.2.4. Cálculo PM10 y VM'!E13</f>
        <v>0</v>
      </c>
      <c r="C4" s="254">
        <f>'A.2.4. Cálculo PM10 y VM'!F13</f>
        <v>0</v>
      </c>
      <c r="D4" s="255" t="e">
        <f>'A.2.4. Cálculo PM10 y VM'!M13</f>
        <v>#DIV/0!</v>
      </c>
      <c r="F4" s="252" t="e">
        <f>'A.2.8. Conc. Metales 10°C'!F78</f>
        <v>#DIV/0!</v>
      </c>
      <c r="H4" s="252" t="e">
        <f>'A.2.8. Conc. Metales 10°C'!F62</f>
        <v>#DIV/0!</v>
      </c>
    </row>
    <row r="5" spans="2:10" x14ac:dyDescent="0.2">
      <c r="B5" s="253">
        <f>'A.2.4. Cálculo PM10 y VM'!E14</f>
        <v>0</v>
      </c>
      <c r="C5" s="254">
        <f>'A.2.4. Cálculo PM10 y VM'!F14</f>
        <v>0</v>
      </c>
      <c r="D5" s="255" t="e">
        <f>'A.2.4. Cálculo PM10 y VM'!M14</f>
        <v>#DIV/0!</v>
      </c>
      <c r="F5" s="252" t="e">
        <f>'A.2.8. Conc. Metales 10°C'!G78</f>
        <v>#DIV/0!</v>
      </c>
      <c r="H5" s="252" t="e">
        <f>'A.2.8. Conc. Metales 10°C'!G62</f>
        <v>#DIV/0!</v>
      </c>
    </row>
    <row r="6" spans="2:10" x14ac:dyDescent="0.2">
      <c r="B6" s="253">
        <f>'A.2.4. Cálculo PM10 y VM'!E15</f>
        <v>0</v>
      </c>
      <c r="C6" s="254">
        <f>'A.2.4. Cálculo PM10 y VM'!F15</f>
        <v>0</v>
      </c>
      <c r="D6" s="255" t="e">
        <f>'A.2.4. Cálculo PM10 y VM'!M15</f>
        <v>#DIV/0!</v>
      </c>
      <c r="F6" s="252" t="e">
        <f>'A.2.8. Conc. Metales 10°C'!H78</f>
        <v>#DIV/0!</v>
      </c>
      <c r="H6" s="252" t="e">
        <f>'A.2.8. Conc. Metales 10°C'!H62</f>
        <v>#DIV/0!</v>
      </c>
    </row>
    <row r="7" spans="2:10" ht="12.75" thickBot="1" x14ac:dyDescent="0.25">
      <c r="B7" s="259">
        <f>'A.2.4. Cálculo PM10 y VM'!E16</f>
        <v>0</v>
      </c>
      <c r="C7" s="260">
        <f>'A.2.4. Cálculo PM10 y VM'!F16</f>
        <v>0</v>
      </c>
      <c r="D7" s="261" t="e">
        <f>'A.2.4. Cálculo PM10 y VM'!M16</f>
        <v>#DIV/0!</v>
      </c>
      <c r="F7" s="252" t="e">
        <f>'A.2.8. Conc. Metales 10°C'!I78</f>
        <v>#DIV/0!</v>
      </c>
      <c r="H7" s="252" t="e">
        <f>'A.2.8. Conc. Metales 10°C'!I62</f>
        <v>#DIV/0!</v>
      </c>
    </row>
    <row r="8" spans="2:10" x14ac:dyDescent="0.2">
      <c r="B8" s="256"/>
    </row>
    <row r="9" spans="2:10" x14ac:dyDescent="0.2">
      <c r="B9" s="262" t="s">
        <v>247</v>
      </c>
      <c r="C9" s="263"/>
      <c r="D9" s="264" t="e">
        <f>AVERAGE(D3:D7)</f>
        <v>#DIV/0!</v>
      </c>
      <c r="E9" s="263"/>
      <c r="F9" s="264" t="e">
        <f>AVERAGE(F3:F7)</f>
        <v>#DIV/0!</v>
      </c>
      <c r="G9" s="263"/>
      <c r="H9" s="265" t="e">
        <f>AVERAGE(H3:H7)</f>
        <v>#DIV/0!</v>
      </c>
    </row>
    <row r="10" spans="2:10" ht="13.5" x14ac:dyDescent="0.2">
      <c r="B10" s="266"/>
      <c r="C10" s="267"/>
      <c r="D10" s="268" t="s">
        <v>248</v>
      </c>
      <c r="E10" s="267"/>
      <c r="F10" s="269">
        <v>0.5</v>
      </c>
      <c r="G10" s="267"/>
      <c r="H10" s="270">
        <v>2.5000000000000001E-2</v>
      </c>
    </row>
    <row r="11" spans="2:10" ht="12.75" thickBot="1" x14ac:dyDescent="0.25"/>
    <row r="12" spans="2:10" ht="27.75" thickBot="1" x14ac:dyDescent="0.25">
      <c r="B12" s="243" t="s">
        <v>27</v>
      </c>
      <c r="C12" s="244" t="s">
        <v>28</v>
      </c>
      <c r="D12" s="245" t="s">
        <v>243</v>
      </c>
      <c r="F12" s="257" t="s">
        <v>244</v>
      </c>
      <c r="H12" s="257" t="s">
        <v>245</v>
      </c>
      <c r="I12" s="258" t="s">
        <v>246</v>
      </c>
    </row>
    <row r="13" spans="2:10" x14ac:dyDescent="0.2">
      <c r="B13" s="249" t="str">
        <f>'A.2.5. Cálculo PM 2.5'!E12</f>
        <v>-</v>
      </c>
      <c r="C13" s="250" t="str">
        <f>'A.2.5. Cálculo PM 2.5'!F12</f>
        <v>-</v>
      </c>
      <c r="D13" s="251" t="str">
        <f>'A.2.5. Cálculo PM 2.5'!M12</f>
        <v>-</v>
      </c>
      <c r="F13" s="252" t="e">
        <f>'A.2.6. Conc. de Metales PM 10'!E78</f>
        <v>#DIV/0!</v>
      </c>
      <c r="H13" s="252" t="e">
        <f>'A.2.6. Conc. de Metales PM 10'!E62</f>
        <v>#DIV/0!</v>
      </c>
    </row>
    <row r="14" spans="2:10" x14ac:dyDescent="0.2">
      <c r="B14" s="253" t="str">
        <f>'A.2.5. Cálculo PM 2.5'!E13</f>
        <v>-</v>
      </c>
      <c r="C14" s="254" t="str">
        <f>'A.2.5. Cálculo PM 2.5'!F13</f>
        <v>-</v>
      </c>
      <c r="D14" s="255" t="str">
        <f>'A.2.5. Cálculo PM 2.5'!M13</f>
        <v>-</v>
      </c>
      <c r="F14" s="252" t="e">
        <f>'A.2.6. Conc. de Metales PM 10'!F78</f>
        <v>#DIV/0!</v>
      </c>
      <c r="H14" s="252" t="e">
        <f>'A.2.6. Conc. de Metales PM 10'!F62</f>
        <v>#DIV/0!</v>
      </c>
    </row>
    <row r="15" spans="2:10" x14ac:dyDescent="0.2">
      <c r="B15" s="253" t="str">
        <f>'A.2.5. Cálculo PM 2.5'!E14</f>
        <v>-</v>
      </c>
      <c r="C15" s="254" t="str">
        <f>'A.2.5. Cálculo PM 2.5'!F14</f>
        <v>-</v>
      </c>
      <c r="D15" s="255" t="str">
        <f>'A.2.5. Cálculo PM 2.5'!M14</f>
        <v>-</v>
      </c>
      <c r="F15" s="252" t="e">
        <f>'A.2.6. Conc. de Metales PM 10'!G78</f>
        <v>#DIV/0!</v>
      </c>
      <c r="H15" s="252" t="e">
        <f>'A.2.6. Conc. de Metales PM 10'!G62</f>
        <v>#DIV/0!</v>
      </c>
    </row>
    <row r="16" spans="2:10" x14ac:dyDescent="0.2">
      <c r="B16" s="253" t="str">
        <f>'A.2.5. Cálculo PM 2.5'!E15</f>
        <v>-</v>
      </c>
      <c r="C16" s="254" t="str">
        <f>'A.2.5. Cálculo PM 2.5'!F15</f>
        <v>-</v>
      </c>
      <c r="D16" s="255" t="str">
        <f>'A.2.5. Cálculo PM 2.5'!M15</f>
        <v>-</v>
      </c>
      <c r="F16" s="252" t="e">
        <f>'A.2.6. Conc. de Metales PM 10'!H78</f>
        <v>#DIV/0!</v>
      </c>
      <c r="H16" s="252" t="e">
        <f>'A.2.6. Conc. de Metales PM 10'!H62</f>
        <v>#DIV/0!</v>
      </c>
    </row>
    <row r="17" spans="2:8" ht="12.75" thickBot="1" x14ac:dyDescent="0.25">
      <c r="B17" s="259" t="str">
        <f>'A.2.5. Cálculo PM 2.5'!E16</f>
        <v>-</v>
      </c>
      <c r="C17" s="260" t="str">
        <f>'A.2.5. Cálculo PM 2.5'!F16</f>
        <v>-</v>
      </c>
      <c r="D17" s="261" t="str">
        <f>'A.2.5. Cálculo PM 2.5'!M16</f>
        <v>-</v>
      </c>
      <c r="F17" s="252" t="e">
        <f>'A.2.6. Conc. de Metales PM 10'!I78</f>
        <v>#DIV/0!</v>
      </c>
      <c r="H17" s="252" t="e">
        <f>'A.2.6. Conc. de Metales PM 10'!I62</f>
        <v>#DIV/0!</v>
      </c>
    </row>
    <row r="18" spans="2:8" x14ac:dyDescent="0.2">
      <c r="B18" s="256"/>
      <c r="C18" s="256"/>
    </row>
    <row r="19" spans="2:8" x14ac:dyDescent="0.2">
      <c r="B19" s="262" t="s">
        <v>247</v>
      </c>
      <c r="C19" s="263"/>
      <c r="D19" s="264" t="e">
        <f>AVERAGE(D13:D17)</f>
        <v>#DIV/0!</v>
      </c>
      <c r="E19" s="263"/>
      <c r="F19" s="271" t="e">
        <f>AVERAGE(F13:F17)</f>
        <v>#DIV/0!</v>
      </c>
      <c r="G19" s="263"/>
      <c r="H19" s="265" t="e">
        <f>AVERAGE(H13:H17)</f>
        <v>#DIV/0!</v>
      </c>
    </row>
    <row r="20" spans="2:8" ht="13.5" x14ac:dyDescent="0.2">
      <c r="B20" s="272"/>
      <c r="C20" s="272"/>
      <c r="D20" s="268" t="s">
        <v>231</v>
      </c>
      <c r="E20" s="272"/>
      <c r="F20" s="267">
        <v>1.5</v>
      </c>
      <c r="G20" s="272"/>
      <c r="H20" s="273" t="s">
        <v>249</v>
      </c>
    </row>
  </sheetData>
  <conditionalFormatting sqref="F19">
    <cfRule type="cellIs" dxfId="2" priority="3" operator="greaterThan">
      <formula>$F$20</formula>
    </cfRule>
  </conditionalFormatting>
  <conditionalFormatting sqref="F3:F7">
    <cfRule type="cellIs" dxfId="1" priority="2" operator="greaterThan">
      <formula>$F$10</formula>
    </cfRule>
  </conditionalFormatting>
  <conditionalFormatting sqref="H3:H7">
    <cfRule type="cellIs" dxfId="0" priority="1" operator="greaterThan">
      <formula>$H$10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20"/>
  <sheetViews>
    <sheetView showGridLines="0" view="pageBreakPreview" topLeftCell="A175" zoomScale="70" zoomScaleNormal="60" zoomScaleSheetLayoutView="70" workbookViewId="0">
      <selection activeCell="F14" sqref="F14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s="335" customFormat="1" ht="15.75" customHeight="1" x14ac:dyDescent="0.2"/>
    <row r="2" spans="2:33" s="335" customFormat="1" ht="15.75" customHeight="1" x14ac:dyDescent="0.2">
      <c r="B2" s="357"/>
      <c r="C2" s="357"/>
      <c r="D2" s="357"/>
      <c r="E2" s="357"/>
      <c r="F2" s="358" t="s">
        <v>338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</row>
    <row r="3" spans="2:33" s="335" customFormat="1" ht="15.75" customHeight="1" x14ac:dyDescent="0.2">
      <c r="B3" s="357"/>
      <c r="C3" s="357"/>
      <c r="D3" s="357"/>
      <c r="E3" s="35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</row>
    <row r="4" spans="2:33" s="335" customFormat="1" ht="15.75" customHeight="1" x14ac:dyDescent="0.2">
      <c r="B4" s="357"/>
      <c r="C4" s="357"/>
      <c r="D4" s="357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</row>
    <row r="5" spans="2:33" s="335" customFormat="1" ht="11.25" customHeight="1" x14ac:dyDescent="0.2">
      <c r="B5" s="336"/>
      <c r="C5" s="336"/>
      <c r="D5" s="336"/>
      <c r="E5" s="336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</row>
    <row r="6" spans="2:33" s="335" customFormat="1" ht="27.6" customHeight="1" x14ac:dyDescent="0.2">
      <c r="B6" s="359" t="s">
        <v>188</v>
      </c>
      <c r="C6" s="359"/>
      <c r="D6" s="282"/>
      <c r="E6" s="282"/>
      <c r="F6" s="283" t="s">
        <v>323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</row>
    <row r="7" spans="2:33" s="335" customFormat="1" ht="8.25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</row>
    <row r="8" spans="2:33" s="335" customFormat="1" ht="15.75" customHeight="1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287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2:33" s="335" customFormat="1" ht="7.5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2:33" s="335" customFormat="1" ht="15.75" customHeight="1" x14ac:dyDescent="0.2">
      <c r="B10" s="360" t="s">
        <v>217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</row>
    <row r="11" spans="2:33" s="335" customFormat="1" ht="7.5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2:33" s="335" customFormat="1" ht="15.75" customHeight="1" x14ac:dyDescent="0.2">
      <c r="B12" s="282" t="s">
        <v>33</v>
      </c>
      <c r="C12" s="282"/>
      <c r="D12" s="282"/>
      <c r="E12" s="282"/>
      <c r="F12" s="286" t="s">
        <v>258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53" t="s">
        <v>312</v>
      </c>
      <c r="W12" s="283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2:33" s="335" customFormat="1" ht="7.5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2:33" s="335" customFormat="1" ht="15.75" customHeight="1" x14ac:dyDescent="0.2">
      <c r="B14" s="282" t="s">
        <v>9</v>
      </c>
      <c r="C14" s="282"/>
      <c r="D14" s="282"/>
      <c r="E14" s="282"/>
      <c r="F14" s="286" t="s">
        <v>307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61" t="s">
        <v>322</v>
      </c>
      <c r="W14" s="361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2:33" s="335" customFormat="1" ht="11.25" customHeight="1" x14ac:dyDescent="0.2">
      <c r="B15" s="336"/>
      <c r="C15" s="336"/>
      <c r="D15" s="336"/>
      <c r="E15" s="336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</row>
    <row r="16" spans="2:33" s="335" customFormat="1" ht="29.45" customHeight="1" x14ac:dyDescent="0.2">
      <c r="B16" s="338" t="s">
        <v>257</v>
      </c>
      <c r="C16" s="339">
        <v>15</v>
      </c>
      <c r="D16" s="339">
        <v>16</v>
      </c>
      <c r="E16" s="339">
        <v>17</v>
      </c>
      <c r="F16" s="339">
        <v>18</v>
      </c>
      <c r="G16" s="339">
        <v>19</v>
      </c>
      <c r="H16" s="339">
        <v>20</v>
      </c>
      <c r="I16" s="339">
        <v>21</v>
      </c>
      <c r="J16" s="339">
        <v>22</v>
      </c>
      <c r="K16" s="339">
        <v>23</v>
      </c>
      <c r="L16" s="339">
        <v>24</v>
      </c>
      <c r="M16" s="339">
        <v>25</v>
      </c>
      <c r="N16" s="339">
        <v>26</v>
      </c>
      <c r="O16" s="339">
        <v>27</v>
      </c>
      <c r="P16" s="339">
        <v>28</v>
      </c>
      <c r="Q16" s="339">
        <v>29</v>
      </c>
      <c r="R16" s="339">
        <v>30</v>
      </c>
      <c r="S16" s="339">
        <v>31</v>
      </c>
    </row>
    <row r="17" spans="2:19" s="340" customFormat="1" x14ac:dyDescent="0.2">
      <c r="B17" s="341">
        <v>0</v>
      </c>
      <c r="C17" s="320">
        <v>14.1</v>
      </c>
      <c r="D17" s="320">
        <v>8.6999999999999993</v>
      </c>
      <c r="E17" s="320">
        <v>14.8</v>
      </c>
      <c r="F17" s="320">
        <v>18.8</v>
      </c>
      <c r="G17" s="320">
        <v>8.3000000000000007</v>
      </c>
      <c r="H17" s="320">
        <v>7.2</v>
      </c>
      <c r="I17" s="320">
        <v>6.3</v>
      </c>
      <c r="J17" s="320">
        <v>11.1</v>
      </c>
      <c r="K17" s="320">
        <v>6.1</v>
      </c>
      <c r="L17" s="320">
        <v>5.0999999999999996</v>
      </c>
      <c r="M17" s="320">
        <v>3.8</v>
      </c>
      <c r="N17" s="320">
        <v>8.3000000000000007</v>
      </c>
      <c r="O17" s="320">
        <v>7.2</v>
      </c>
      <c r="P17" s="320">
        <v>6.2</v>
      </c>
      <c r="Q17" s="320">
        <v>7.4</v>
      </c>
      <c r="R17" s="320">
        <v>6.8</v>
      </c>
      <c r="S17" s="320">
        <v>9.1</v>
      </c>
    </row>
    <row r="18" spans="2:19" s="340" customFormat="1" x14ac:dyDescent="0.2">
      <c r="B18" s="341">
        <v>4.1666666666666664E-2</v>
      </c>
      <c r="C18" s="320">
        <v>16</v>
      </c>
      <c r="D18" s="320">
        <v>16.8</v>
      </c>
      <c r="E18" s="320">
        <v>16.600000000000001</v>
      </c>
      <c r="F18" s="320">
        <v>15.3</v>
      </c>
      <c r="G18" s="320">
        <v>8.1999999999999993</v>
      </c>
      <c r="H18" s="320">
        <v>7.1</v>
      </c>
      <c r="I18" s="320">
        <v>9.5</v>
      </c>
      <c r="J18" s="320">
        <v>17.5</v>
      </c>
      <c r="K18" s="320">
        <v>5.8</v>
      </c>
      <c r="L18" s="320">
        <v>4.5999999999999996</v>
      </c>
      <c r="M18" s="320">
        <v>4</v>
      </c>
      <c r="N18" s="320">
        <v>8.4</v>
      </c>
      <c r="O18" s="320">
        <v>7.6</v>
      </c>
      <c r="P18" s="320">
        <v>5.9</v>
      </c>
      <c r="Q18" s="320">
        <v>7.4</v>
      </c>
      <c r="R18" s="320">
        <v>7.3</v>
      </c>
      <c r="S18" s="320">
        <v>9.9</v>
      </c>
    </row>
    <row r="19" spans="2:19" s="340" customFormat="1" x14ac:dyDescent="0.2">
      <c r="B19" s="341">
        <v>8.3333333333333329E-2</v>
      </c>
      <c r="C19" s="320">
        <v>13.4</v>
      </c>
      <c r="D19" s="320">
        <v>10.9</v>
      </c>
      <c r="E19" s="320">
        <v>16.899999999999999</v>
      </c>
      <c r="F19" s="320">
        <v>15</v>
      </c>
      <c r="G19" s="320">
        <v>8.1999999999999993</v>
      </c>
      <c r="H19" s="320">
        <v>7.9</v>
      </c>
      <c r="I19" s="320">
        <v>7</v>
      </c>
      <c r="J19" s="320">
        <v>23.4</v>
      </c>
      <c r="K19" s="320">
        <v>5.5</v>
      </c>
      <c r="L19" s="320">
        <v>4.7</v>
      </c>
      <c r="M19" s="320">
        <v>2.9</v>
      </c>
      <c r="N19" s="320">
        <v>8.6</v>
      </c>
      <c r="O19" s="320">
        <v>7.6</v>
      </c>
      <c r="P19" s="320">
        <v>6.2</v>
      </c>
      <c r="Q19" s="320">
        <v>6.5</v>
      </c>
      <c r="R19" s="320">
        <v>7.4</v>
      </c>
      <c r="S19" s="320">
        <v>10.7</v>
      </c>
    </row>
    <row r="20" spans="2:19" s="340" customFormat="1" x14ac:dyDescent="0.2">
      <c r="B20" s="341">
        <v>0.125</v>
      </c>
      <c r="C20" s="320">
        <v>9.9</v>
      </c>
      <c r="D20" s="320">
        <v>10.3</v>
      </c>
      <c r="E20" s="320">
        <v>15.4</v>
      </c>
      <c r="F20" s="320">
        <v>14.1</v>
      </c>
      <c r="G20" s="320">
        <v>7.7</v>
      </c>
      <c r="H20" s="320">
        <v>7.8</v>
      </c>
      <c r="I20" s="320">
        <v>6.9</v>
      </c>
      <c r="J20" s="320">
        <v>27.3</v>
      </c>
      <c r="K20" s="320">
        <v>5.0999999999999996</v>
      </c>
      <c r="L20" s="320">
        <v>3.4</v>
      </c>
      <c r="M20" s="320">
        <v>2.4</v>
      </c>
      <c r="N20" s="320">
        <v>8.9</v>
      </c>
      <c r="O20" s="320">
        <v>6.7</v>
      </c>
      <c r="P20" s="320">
        <v>6</v>
      </c>
      <c r="Q20" s="320">
        <v>6.4</v>
      </c>
      <c r="R20" s="320">
        <v>8</v>
      </c>
      <c r="S20" s="320">
        <v>18</v>
      </c>
    </row>
    <row r="21" spans="2:19" s="340" customFormat="1" x14ac:dyDescent="0.2">
      <c r="B21" s="341">
        <v>0.16666666666666666</v>
      </c>
      <c r="C21" s="320">
        <v>12.2</v>
      </c>
      <c r="D21" s="320">
        <v>9.5</v>
      </c>
      <c r="E21" s="320">
        <v>16.2</v>
      </c>
      <c r="F21" s="320">
        <v>10.8</v>
      </c>
      <c r="G21" s="320">
        <v>7.7</v>
      </c>
      <c r="H21" s="320">
        <v>8.5</v>
      </c>
      <c r="I21" s="320">
        <v>8.1999999999999993</v>
      </c>
      <c r="J21" s="320">
        <v>34.6</v>
      </c>
      <c r="K21" s="320">
        <v>4.3</v>
      </c>
      <c r="L21" s="320">
        <v>2.5</v>
      </c>
      <c r="M21" s="320">
        <v>3.5</v>
      </c>
      <c r="N21" s="320">
        <v>11.9</v>
      </c>
      <c r="O21" s="320">
        <v>7.4</v>
      </c>
      <c r="P21" s="320">
        <v>6</v>
      </c>
      <c r="Q21" s="320">
        <v>6.4</v>
      </c>
      <c r="R21" s="320">
        <v>6.9</v>
      </c>
      <c r="S21" s="320">
        <v>24.2</v>
      </c>
    </row>
    <row r="22" spans="2:19" s="340" customFormat="1" x14ac:dyDescent="0.2">
      <c r="B22" s="341">
        <v>0.20833333333333334</v>
      </c>
      <c r="C22" s="320">
        <v>10.8</v>
      </c>
      <c r="D22" s="320">
        <v>10.9</v>
      </c>
      <c r="E22" s="320">
        <v>16.7</v>
      </c>
      <c r="F22" s="320">
        <v>10.6</v>
      </c>
      <c r="G22" s="320">
        <v>7.8</v>
      </c>
      <c r="H22" s="320">
        <v>8.6999999999999993</v>
      </c>
      <c r="I22" s="320">
        <v>13.1</v>
      </c>
      <c r="J22" s="320">
        <v>7.4</v>
      </c>
      <c r="K22" s="320">
        <v>4.4000000000000004</v>
      </c>
      <c r="L22" s="320">
        <v>2.2999999999999998</v>
      </c>
      <c r="M22" s="320">
        <v>3.1</v>
      </c>
      <c r="N22" s="320">
        <v>6.6</v>
      </c>
      <c r="O22" s="320">
        <v>7.1</v>
      </c>
      <c r="P22" s="320">
        <v>6.7</v>
      </c>
      <c r="Q22" s="320">
        <v>8.8000000000000007</v>
      </c>
      <c r="R22" s="320">
        <v>7</v>
      </c>
      <c r="S22" s="320">
        <v>28</v>
      </c>
    </row>
    <row r="23" spans="2:19" s="340" customFormat="1" x14ac:dyDescent="0.2">
      <c r="B23" s="341">
        <v>0.25</v>
      </c>
      <c r="C23" s="320">
        <v>10.5</v>
      </c>
      <c r="D23" s="320">
        <v>12.7</v>
      </c>
      <c r="E23" s="320">
        <v>15.1</v>
      </c>
      <c r="F23" s="320">
        <v>9</v>
      </c>
      <c r="G23" s="320">
        <v>7.5</v>
      </c>
      <c r="H23" s="320">
        <v>10.7</v>
      </c>
      <c r="I23" s="320">
        <v>11.8</v>
      </c>
      <c r="J23" s="320">
        <v>4.4000000000000004</v>
      </c>
      <c r="K23" s="320">
        <v>5.0999999999999996</v>
      </c>
      <c r="L23" s="320">
        <v>2.6</v>
      </c>
      <c r="M23" s="320">
        <v>3.3</v>
      </c>
      <c r="N23" s="320">
        <v>8.9</v>
      </c>
      <c r="O23" s="320">
        <v>7.5</v>
      </c>
      <c r="P23" s="320">
        <v>5.5</v>
      </c>
      <c r="Q23" s="320">
        <v>9.6</v>
      </c>
      <c r="R23" s="320">
        <v>6.7</v>
      </c>
      <c r="S23" s="320">
        <v>14.9</v>
      </c>
    </row>
    <row r="24" spans="2:19" s="340" customFormat="1" x14ac:dyDescent="0.2">
      <c r="B24" s="341">
        <v>0.29166666666666669</v>
      </c>
      <c r="C24" s="320">
        <v>10.7</v>
      </c>
      <c r="D24" s="320">
        <v>13.9</v>
      </c>
      <c r="E24" s="320">
        <v>13.2</v>
      </c>
      <c r="F24" s="320">
        <v>8.1</v>
      </c>
      <c r="G24" s="320">
        <v>6.6</v>
      </c>
      <c r="H24" s="320">
        <v>14.5</v>
      </c>
      <c r="I24" s="320">
        <v>12.6</v>
      </c>
      <c r="J24" s="320">
        <v>4.8</v>
      </c>
      <c r="K24" s="320">
        <v>4.8</v>
      </c>
      <c r="L24" s="320">
        <v>3.8</v>
      </c>
      <c r="M24" s="320">
        <v>1.8</v>
      </c>
      <c r="N24" s="320">
        <v>8.9</v>
      </c>
      <c r="O24" s="320">
        <v>7.3</v>
      </c>
      <c r="P24" s="320">
        <v>5.5</v>
      </c>
      <c r="Q24" s="320">
        <v>9.1</v>
      </c>
      <c r="R24" s="320">
        <v>6.3</v>
      </c>
      <c r="S24" s="320">
        <v>13.1</v>
      </c>
    </row>
    <row r="25" spans="2:19" s="340" customFormat="1" x14ac:dyDescent="0.2">
      <c r="B25" s="341">
        <v>0.33333333333333331</v>
      </c>
      <c r="C25" s="320">
        <v>11.1</v>
      </c>
      <c r="D25" s="320">
        <v>19.100000000000001</v>
      </c>
      <c r="E25" s="320">
        <v>14.1</v>
      </c>
      <c r="F25" s="320">
        <v>8.1999999999999993</v>
      </c>
      <c r="G25" s="320">
        <v>8.4</v>
      </c>
      <c r="H25" s="320">
        <v>13.3</v>
      </c>
      <c r="I25" s="320">
        <v>12.1</v>
      </c>
      <c r="J25" s="320">
        <v>4.8</v>
      </c>
      <c r="K25" s="320">
        <v>5</v>
      </c>
      <c r="L25" s="320">
        <v>3.4</v>
      </c>
      <c r="M25" s="320">
        <v>3.2</v>
      </c>
      <c r="N25" s="320">
        <v>7.3</v>
      </c>
      <c r="O25" s="320">
        <v>6.4</v>
      </c>
      <c r="P25" s="320">
        <v>5.6</v>
      </c>
      <c r="Q25" s="320">
        <v>7.7</v>
      </c>
      <c r="R25" s="320">
        <v>6.6</v>
      </c>
      <c r="S25" s="320">
        <v>22.5</v>
      </c>
    </row>
    <row r="26" spans="2:19" s="340" customFormat="1" x14ac:dyDescent="0.2">
      <c r="B26" s="341">
        <v>0.375</v>
      </c>
      <c r="C26" s="320">
        <v>11.2</v>
      </c>
      <c r="D26" s="320">
        <v>23.1</v>
      </c>
      <c r="E26" s="320">
        <v>12.1</v>
      </c>
      <c r="F26" s="320">
        <v>9.3000000000000007</v>
      </c>
      <c r="G26" s="320">
        <v>9.1999999999999993</v>
      </c>
      <c r="H26" s="320">
        <v>14.6</v>
      </c>
      <c r="I26" s="320">
        <v>10.4</v>
      </c>
      <c r="J26" s="320">
        <v>5</v>
      </c>
      <c r="K26" s="320">
        <v>5.2</v>
      </c>
      <c r="L26" s="320">
        <v>4.4000000000000004</v>
      </c>
      <c r="M26" s="320">
        <v>10.199999999999999</v>
      </c>
      <c r="N26" s="320">
        <v>7.2</v>
      </c>
      <c r="O26" s="320">
        <v>7.5</v>
      </c>
      <c r="P26" s="320">
        <v>6.9</v>
      </c>
      <c r="Q26" s="320">
        <v>8.5</v>
      </c>
      <c r="R26" s="320">
        <v>9.1999999999999993</v>
      </c>
      <c r="S26" s="320">
        <v>23.6</v>
      </c>
    </row>
    <row r="27" spans="2:19" s="340" customFormat="1" x14ac:dyDescent="0.2">
      <c r="B27" s="341">
        <v>0.41666666666666669</v>
      </c>
      <c r="C27" s="320">
        <v>11.2</v>
      </c>
      <c r="D27" s="320">
        <v>11</v>
      </c>
      <c r="E27" s="320">
        <v>12.7</v>
      </c>
      <c r="F27" s="320">
        <v>9.8000000000000007</v>
      </c>
      <c r="G27" s="320">
        <v>9.3000000000000007</v>
      </c>
      <c r="H27" s="320">
        <v>11.5</v>
      </c>
      <c r="I27" s="320">
        <v>9.1999999999999993</v>
      </c>
      <c r="J27" s="320">
        <v>6.5</v>
      </c>
      <c r="K27" s="320">
        <v>5.0999999999999996</v>
      </c>
      <c r="L27" s="320">
        <v>4.2</v>
      </c>
      <c r="M27" s="320">
        <v>11</v>
      </c>
      <c r="N27" s="320">
        <v>6.9</v>
      </c>
      <c r="O27" s="320">
        <v>7.4</v>
      </c>
      <c r="P27" s="320">
        <v>6.4</v>
      </c>
      <c r="Q27" s="320">
        <v>8.3000000000000007</v>
      </c>
      <c r="R27" s="320">
        <v>8.4</v>
      </c>
      <c r="S27" s="320">
        <v>14.2</v>
      </c>
    </row>
    <row r="28" spans="2:19" s="340" customFormat="1" x14ac:dyDescent="0.2">
      <c r="B28" s="341">
        <v>0.45833333333333331</v>
      </c>
      <c r="C28" s="320">
        <v>10.199999999999999</v>
      </c>
      <c r="D28" s="320">
        <v>9.3000000000000007</v>
      </c>
      <c r="E28" s="320">
        <v>11.9</v>
      </c>
      <c r="F28" s="320">
        <v>9.1999999999999993</v>
      </c>
      <c r="G28" s="320">
        <v>7.9</v>
      </c>
      <c r="H28" s="320">
        <v>10.7</v>
      </c>
      <c r="I28" s="320">
        <v>9.8000000000000007</v>
      </c>
      <c r="J28" s="320">
        <v>6.3</v>
      </c>
      <c r="K28" s="320">
        <v>5.3</v>
      </c>
      <c r="L28" s="320">
        <v>6.8</v>
      </c>
      <c r="M28" s="320">
        <v>6.9</v>
      </c>
      <c r="N28" s="320">
        <v>6.7</v>
      </c>
      <c r="O28" s="320">
        <v>7</v>
      </c>
      <c r="P28" s="320">
        <v>5.8</v>
      </c>
      <c r="Q28" s="320">
        <v>7.2</v>
      </c>
      <c r="R28" s="320">
        <v>7.1</v>
      </c>
      <c r="S28" s="320">
        <v>10</v>
      </c>
    </row>
    <row r="29" spans="2:19" s="340" customFormat="1" x14ac:dyDescent="0.2">
      <c r="B29" s="341">
        <v>0.5</v>
      </c>
      <c r="C29" s="320">
        <v>10.3</v>
      </c>
      <c r="D29" s="320">
        <v>10.3</v>
      </c>
      <c r="E29" s="320">
        <v>12.3</v>
      </c>
      <c r="F29" s="320">
        <v>8.4</v>
      </c>
      <c r="G29" s="320">
        <v>8.4</v>
      </c>
      <c r="H29" s="320">
        <v>8.9</v>
      </c>
      <c r="I29" s="320">
        <v>8.8000000000000007</v>
      </c>
      <c r="J29" s="320">
        <v>6.1</v>
      </c>
      <c r="K29" s="320">
        <v>5.0999999999999996</v>
      </c>
      <c r="L29" s="320">
        <v>7.5</v>
      </c>
      <c r="M29" s="320">
        <v>7.1</v>
      </c>
      <c r="N29" s="320">
        <v>6.6</v>
      </c>
      <c r="O29" s="320">
        <v>6.3</v>
      </c>
      <c r="P29" s="320">
        <v>4.9000000000000004</v>
      </c>
      <c r="Q29" s="320">
        <v>6.4</v>
      </c>
      <c r="R29" s="320">
        <v>6.4</v>
      </c>
      <c r="S29" s="320">
        <v>9.5</v>
      </c>
    </row>
    <row r="30" spans="2:19" s="340" customFormat="1" x14ac:dyDescent="0.2">
      <c r="B30" s="341">
        <v>0.54166666666666663</v>
      </c>
      <c r="C30" s="320">
        <v>9.9</v>
      </c>
      <c r="D30" s="320">
        <v>11.1</v>
      </c>
      <c r="E30" s="320">
        <v>13.7</v>
      </c>
      <c r="F30" s="320">
        <v>9</v>
      </c>
      <c r="G30" s="320">
        <v>8.3000000000000007</v>
      </c>
      <c r="H30" s="320">
        <v>8.5</v>
      </c>
      <c r="I30" s="320">
        <v>8.1</v>
      </c>
      <c r="J30" s="320">
        <v>5.8</v>
      </c>
      <c r="K30" s="320">
        <v>4.5</v>
      </c>
      <c r="L30" s="320">
        <v>4.8</v>
      </c>
      <c r="M30" s="320">
        <v>7.2</v>
      </c>
      <c r="N30" s="320">
        <v>5.6</v>
      </c>
      <c r="O30" s="320">
        <v>6.9</v>
      </c>
      <c r="P30" s="320">
        <v>4.3</v>
      </c>
      <c r="Q30" s="320">
        <v>6.1</v>
      </c>
      <c r="R30" s="320">
        <v>5.8</v>
      </c>
      <c r="S30" s="320">
        <v>9</v>
      </c>
    </row>
    <row r="31" spans="2:19" s="340" customFormat="1" x14ac:dyDescent="0.2">
      <c r="B31" s="341">
        <v>0.58333333333333337</v>
      </c>
      <c r="C31" s="320">
        <v>9.9</v>
      </c>
      <c r="D31" s="320">
        <v>10.4</v>
      </c>
      <c r="E31" s="320">
        <v>13.1</v>
      </c>
      <c r="F31" s="320">
        <v>8.1999999999999993</v>
      </c>
      <c r="G31" s="320">
        <v>8.1</v>
      </c>
      <c r="H31" s="320">
        <v>9.4</v>
      </c>
      <c r="I31" s="320">
        <v>7.8</v>
      </c>
      <c r="J31" s="320">
        <v>5.4</v>
      </c>
      <c r="K31" s="320">
        <v>4.5</v>
      </c>
      <c r="L31" s="320">
        <v>4.9000000000000004</v>
      </c>
      <c r="M31" s="320">
        <v>5.3</v>
      </c>
      <c r="N31" s="320">
        <v>5.6</v>
      </c>
      <c r="O31" s="320">
        <v>5.9</v>
      </c>
      <c r="P31" s="320">
        <v>4.3</v>
      </c>
      <c r="Q31" s="320">
        <v>5.8</v>
      </c>
      <c r="R31" s="320">
        <v>5.5</v>
      </c>
      <c r="S31" s="320">
        <v>9.4</v>
      </c>
    </row>
    <row r="32" spans="2:19" s="340" customFormat="1" x14ac:dyDescent="0.2">
      <c r="B32" s="341">
        <v>0.625</v>
      </c>
      <c r="C32" s="320">
        <v>9.1999999999999993</v>
      </c>
      <c r="D32" s="320">
        <v>11</v>
      </c>
      <c r="E32" s="320">
        <v>13.8</v>
      </c>
      <c r="F32" s="320">
        <v>8.1999999999999993</v>
      </c>
      <c r="G32" s="320">
        <v>9.8000000000000007</v>
      </c>
      <c r="H32" s="320">
        <v>10.4</v>
      </c>
      <c r="I32" s="320">
        <v>8.6</v>
      </c>
      <c r="J32" s="320">
        <v>6</v>
      </c>
      <c r="K32" s="320">
        <v>4.8</v>
      </c>
      <c r="L32" s="320">
        <v>4.2</v>
      </c>
      <c r="M32" s="320">
        <v>5.4</v>
      </c>
      <c r="N32" s="320">
        <v>5.8</v>
      </c>
      <c r="O32" s="320">
        <v>5.7</v>
      </c>
      <c r="P32" s="320">
        <v>4.3</v>
      </c>
      <c r="Q32" s="320">
        <v>5.9</v>
      </c>
      <c r="R32" s="320">
        <v>5.2</v>
      </c>
      <c r="S32" s="320">
        <v>9.1999999999999993</v>
      </c>
    </row>
    <row r="33" spans="2:33" s="340" customFormat="1" x14ac:dyDescent="0.2">
      <c r="B33" s="341">
        <v>0.66666666666666663</v>
      </c>
      <c r="C33" s="320">
        <v>9</v>
      </c>
      <c r="D33" s="320">
        <v>10.7</v>
      </c>
      <c r="E33" s="320">
        <v>13.2</v>
      </c>
      <c r="F33" s="320">
        <v>9</v>
      </c>
      <c r="G33" s="320">
        <v>9.8000000000000007</v>
      </c>
      <c r="H33" s="320">
        <v>11.4</v>
      </c>
      <c r="I33" s="320">
        <v>9.8000000000000007</v>
      </c>
      <c r="J33" s="320">
        <v>6</v>
      </c>
      <c r="K33" s="320">
        <v>5.2</v>
      </c>
      <c r="L33" s="320">
        <v>3.8</v>
      </c>
      <c r="M33" s="320">
        <v>7.4</v>
      </c>
      <c r="N33" s="320">
        <v>7.1</v>
      </c>
      <c r="O33" s="320">
        <v>5.7</v>
      </c>
      <c r="P33" s="320">
        <v>5.3</v>
      </c>
      <c r="Q33" s="320">
        <v>7.2</v>
      </c>
      <c r="R33" s="320">
        <v>5.5</v>
      </c>
      <c r="S33" s="320">
        <v>8.5</v>
      </c>
    </row>
    <row r="34" spans="2:33" s="340" customFormat="1" x14ac:dyDescent="0.2">
      <c r="B34" s="341">
        <v>0.70833333333333337</v>
      </c>
      <c r="C34" s="320">
        <v>9.1</v>
      </c>
      <c r="D34" s="320">
        <v>11.1</v>
      </c>
      <c r="E34" s="320">
        <v>12.3</v>
      </c>
      <c r="F34" s="320">
        <v>8.4</v>
      </c>
      <c r="G34" s="320">
        <v>8.1999999999999993</v>
      </c>
      <c r="H34" s="320">
        <v>14.1</v>
      </c>
      <c r="I34" s="320">
        <v>7.3</v>
      </c>
      <c r="J34" s="320">
        <v>6.9</v>
      </c>
      <c r="K34" s="320">
        <v>6.9</v>
      </c>
      <c r="L34" s="320">
        <v>4.2</v>
      </c>
      <c r="M34" s="320">
        <v>6</v>
      </c>
      <c r="N34" s="320">
        <v>6.5</v>
      </c>
      <c r="O34" s="320">
        <v>6.2</v>
      </c>
      <c r="P34" s="320">
        <v>6.4</v>
      </c>
      <c r="Q34" s="320">
        <v>7.9</v>
      </c>
      <c r="R34" s="320">
        <v>5.7</v>
      </c>
      <c r="S34" s="320">
        <v>8.5</v>
      </c>
    </row>
    <row r="35" spans="2:33" s="340" customFormat="1" x14ac:dyDescent="0.2">
      <c r="B35" s="341">
        <v>0.75</v>
      </c>
      <c r="C35" s="320">
        <v>9.8000000000000007</v>
      </c>
      <c r="D35" s="320">
        <v>12.8</v>
      </c>
      <c r="E35" s="320">
        <v>12.2</v>
      </c>
      <c r="F35" s="320">
        <v>9.5</v>
      </c>
      <c r="G35" s="320">
        <v>7.8</v>
      </c>
      <c r="H35" s="320">
        <v>8.6</v>
      </c>
      <c r="I35" s="320">
        <v>6.3</v>
      </c>
      <c r="J35" s="320">
        <v>9.1999999999999993</v>
      </c>
      <c r="K35" s="320">
        <v>8.3000000000000007</v>
      </c>
      <c r="L35" s="320">
        <v>4.7</v>
      </c>
      <c r="M35" s="320">
        <v>7.5</v>
      </c>
      <c r="N35" s="320">
        <v>7.2</v>
      </c>
      <c r="O35" s="320">
        <v>6.4</v>
      </c>
      <c r="P35" s="320">
        <v>7.1</v>
      </c>
      <c r="Q35" s="320">
        <v>7.7</v>
      </c>
      <c r="R35" s="320">
        <v>6</v>
      </c>
      <c r="S35" s="320">
        <v>8.8000000000000007</v>
      </c>
      <c r="W35"/>
    </row>
    <row r="36" spans="2:33" s="340" customFormat="1" x14ac:dyDescent="0.2">
      <c r="B36" s="341">
        <v>0.79166666666666663</v>
      </c>
      <c r="C36" s="320">
        <v>9.6</v>
      </c>
      <c r="D36" s="320">
        <v>12.3</v>
      </c>
      <c r="E36" s="320">
        <v>12.2</v>
      </c>
      <c r="F36" s="320">
        <v>10.1</v>
      </c>
      <c r="G36" s="320">
        <v>7</v>
      </c>
      <c r="H36" s="320">
        <v>7.8</v>
      </c>
      <c r="I36" s="320">
        <v>7.4</v>
      </c>
      <c r="J36" s="320">
        <v>9</v>
      </c>
      <c r="K36" s="320">
        <v>5.9</v>
      </c>
      <c r="L36" s="320">
        <v>6</v>
      </c>
      <c r="M36" s="320">
        <v>7.7</v>
      </c>
      <c r="N36" s="320">
        <v>6.1</v>
      </c>
      <c r="O36" s="320">
        <v>7.2</v>
      </c>
      <c r="P36" s="320">
        <v>7.7</v>
      </c>
      <c r="Q36" s="320">
        <v>7.6</v>
      </c>
      <c r="R36" s="320">
        <v>6.7</v>
      </c>
      <c r="S36" s="320">
        <v>9.5</v>
      </c>
      <c r="W36"/>
    </row>
    <row r="37" spans="2:33" s="340" customFormat="1" x14ac:dyDescent="0.2">
      <c r="B37" s="341">
        <v>0.83333333333333337</v>
      </c>
      <c r="C37" s="320">
        <v>9.1999999999999993</v>
      </c>
      <c r="D37" s="320">
        <v>13.5</v>
      </c>
      <c r="E37" s="320">
        <v>13.2</v>
      </c>
      <c r="F37" s="320">
        <v>9.3000000000000007</v>
      </c>
      <c r="G37" s="320">
        <v>6.5</v>
      </c>
      <c r="H37" s="320">
        <v>7.5</v>
      </c>
      <c r="I37" s="320">
        <v>9.3000000000000007</v>
      </c>
      <c r="J37" s="320">
        <v>9.1999999999999993</v>
      </c>
      <c r="K37" s="320">
        <v>5.2</v>
      </c>
      <c r="L37" s="320">
        <v>4.4000000000000004</v>
      </c>
      <c r="M37" s="320">
        <v>6.5</v>
      </c>
      <c r="N37" s="320">
        <v>7.5</v>
      </c>
      <c r="O37" s="320">
        <v>6.7</v>
      </c>
      <c r="P37" s="320">
        <v>8.5</v>
      </c>
      <c r="Q37" s="320">
        <v>7.5</v>
      </c>
      <c r="R37" s="320">
        <v>7.1</v>
      </c>
      <c r="S37" s="320">
        <v>10.8</v>
      </c>
      <c r="W37"/>
    </row>
    <row r="38" spans="2:33" s="340" customFormat="1" x14ac:dyDescent="0.2">
      <c r="B38" s="341">
        <v>0.875</v>
      </c>
      <c r="C38" s="320">
        <v>8.9</v>
      </c>
      <c r="D38" s="320">
        <v>13.9</v>
      </c>
      <c r="E38" s="320">
        <v>13.5</v>
      </c>
      <c r="F38" s="320">
        <v>7.9</v>
      </c>
      <c r="G38" s="320">
        <v>6.5</v>
      </c>
      <c r="H38" s="320">
        <v>7.2</v>
      </c>
      <c r="I38" s="320">
        <v>6</v>
      </c>
      <c r="J38" s="320">
        <v>16.100000000000001</v>
      </c>
      <c r="K38" s="320">
        <v>4.8</v>
      </c>
      <c r="L38" s="320">
        <v>3.5</v>
      </c>
      <c r="M38" s="320">
        <v>7.5</v>
      </c>
      <c r="N38" s="320">
        <v>7.5</v>
      </c>
      <c r="O38" s="320">
        <v>6.9</v>
      </c>
      <c r="P38" s="320">
        <v>7.7</v>
      </c>
      <c r="Q38" s="320">
        <v>7.4</v>
      </c>
      <c r="R38" s="320">
        <v>7.3</v>
      </c>
      <c r="S38" s="320">
        <v>14</v>
      </c>
      <c r="W38"/>
    </row>
    <row r="39" spans="2:33" s="340" customFormat="1" x14ac:dyDescent="0.2">
      <c r="B39" s="341">
        <v>0.91666666666666663</v>
      </c>
      <c r="C39" s="320">
        <v>8.8000000000000007</v>
      </c>
      <c r="D39" s="320">
        <v>13.5</v>
      </c>
      <c r="E39" s="320">
        <v>14.8</v>
      </c>
      <c r="F39" s="320">
        <v>7.9</v>
      </c>
      <c r="G39" s="320">
        <v>6.5</v>
      </c>
      <c r="H39" s="320">
        <v>7.3</v>
      </c>
      <c r="I39" s="320">
        <v>5.7</v>
      </c>
      <c r="J39" s="320">
        <v>15.5</v>
      </c>
      <c r="K39" s="320">
        <v>4.3</v>
      </c>
      <c r="L39" s="320">
        <v>4</v>
      </c>
      <c r="M39" s="320">
        <v>6.4</v>
      </c>
      <c r="N39" s="320">
        <v>7.5</v>
      </c>
      <c r="O39" s="320">
        <v>6</v>
      </c>
      <c r="P39" s="320">
        <v>8.1</v>
      </c>
      <c r="Q39" s="320">
        <v>7</v>
      </c>
      <c r="R39" s="320">
        <v>7.4</v>
      </c>
      <c r="S39" s="320">
        <v>15.3</v>
      </c>
    </row>
    <row r="40" spans="2:33" s="340" customFormat="1" x14ac:dyDescent="0.2">
      <c r="B40" s="341">
        <v>0.95833333333333337</v>
      </c>
      <c r="C40" s="320">
        <v>8.8000000000000007</v>
      </c>
      <c r="D40" s="320">
        <v>12.9</v>
      </c>
      <c r="E40" s="320">
        <v>20.8</v>
      </c>
      <c r="F40" s="320">
        <v>7.8</v>
      </c>
      <c r="G40" s="320">
        <v>7.5</v>
      </c>
      <c r="H40" s="320">
        <v>7</v>
      </c>
      <c r="I40" s="320">
        <v>8.8000000000000007</v>
      </c>
      <c r="J40" s="320">
        <v>7.6</v>
      </c>
      <c r="K40" s="320">
        <v>4.8</v>
      </c>
      <c r="L40" s="320">
        <v>3.6</v>
      </c>
      <c r="M40" s="320">
        <v>7.6</v>
      </c>
      <c r="N40" s="320">
        <v>6.6</v>
      </c>
      <c r="O40" s="320">
        <v>6.3</v>
      </c>
      <c r="P40" s="320">
        <v>8</v>
      </c>
      <c r="Q40" s="320">
        <v>7.9</v>
      </c>
      <c r="R40" s="320">
        <v>7.4</v>
      </c>
      <c r="S40" s="320">
        <v>20.7</v>
      </c>
    </row>
    <row r="41" spans="2:33" s="343" customFormat="1" ht="33" customHeight="1" x14ac:dyDescent="0.2">
      <c r="B41" s="338" t="s">
        <v>309</v>
      </c>
      <c r="C41" s="351">
        <v>10.6</v>
      </c>
      <c r="D41" s="351">
        <v>12.5</v>
      </c>
      <c r="E41" s="351">
        <v>14.2</v>
      </c>
      <c r="F41" s="351">
        <v>10.1</v>
      </c>
      <c r="G41" s="351">
        <v>8</v>
      </c>
      <c r="H41" s="351">
        <v>9.6</v>
      </c>
      <c r="I41" s="351">
        <v>8.8000000000000007</v>
      </c>
      <c r="J41" s="351">
        <v>10.7</v>
      </c>
      <c r="K41" s="351">
        <v>5.2</v>
      </c>
      <c r="L41" s="351">
        <v>4.3</v>
      </c>
      <c r="M41" s="351">
        <v>5.7</v>
      </c>
      <c r="N41" s="351">
        <v>7.4</v>
      </c>
      <c r="O41" s="351">
        <v>6.8</v>
      </c>
      <c r="P41" s="351">
        <v>6.2</v>
      </c>
      <c r="Q41" s="351">
        <v>7.4</v>
      </c>
      <c r="R41" s="351">
        <v>6.8</v>
      </c>
      <c r="S41" s="351">
        <v>13.8</v>
      </c>
      <c r="T41" s="292"/>
    </row>
    <row r="42" spans="2:33" s="343" customFormat="1" ht="27" customHeight="1" x14ac:dyDescent="0.2">
      <c r="B42" s="338" t="s">
        <v>310</v>
      </c>
      <c r="C42" s="375" t="s">
        <v>308</v>
      </c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7"/>
      <c r="T42" s="292"/>
    </row>
    <row r="43" spans="2:33" ht="10.5" customHeight="1" x14ac:dyDescent="0.2">
      <c r="B43" s="334"/>
    </row>
    <row r="44" spans="2:33" ht="10.5" customHeight="1" x14ac:dyDescent="0.2">
      <c r="B44" s="334"/>
    </row>
    <row r="45" spans="2:33" s="335" customFormat="1" ht="12" customHeight="1" x14ac:dyDescent="0.2">
      <c r="B45" s="347"/>
    </row>
    <row r="46" spans="2:33" s="335" customFormat="1" ht="15.75" customHeight="1" x14ac:dyDescent="0.2"/>
    <row r="47" spans="2:33" s="335" customFormat="1" ht="15.75" customHeight="1" x14ac:dyDescent="0.2">
      <c r="B47" s="357"/>
      <c r="C47" s="357"/>
      <c r="D47" s="357"/>
      <c r="E47" s="357"/>
      <c r="F47" s="358" t="s">
        <v>339</v>
      </c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</row>
    <row r="48" spans="2:33" s="335" customFormat="1" ht="15.75" customHeight="1" x14ac:dyDescent="0.2">
      <c r="B48" s="357"/>
      <c r="C48" s="357"/>
      <c r="D48" s="357"/>
      <c r="E48" s="357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</row>
    <row r="49" spans="2:33" s="335" customFormat="1" ht="15.75" customHeight="1" x14ac:dyDescent="0.2">
      <c r="B49" s="357"/>
      <c r="C49" s="357"/>
      <c r="D49" s="357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</row>
    <row r="50" spans="2:33" s="335" customFormat="1" ht="11.25" customHeight="1" x14ac:dyDescent="0.2">
      <c r="B50" s="336"/>
      <c r="C50" s="336"/>
      <c r="D50" s="336"/>
      <c r="E50" s="336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</row>
    <row r="51" spans="2:33" s="335" customFormat="1" ht="27.6" customHeight="1" x14ac:dyDescent="0.2">
      <c r="B51" s="359" t="s">
        <v>188</v>
      </c>
      <c r="C51" s="359"/>
      <c r="D51" s="282"/>
      <c r="E51" s="282"/>
      <c r="F51" s="283" t="s">
        <v>328</v>
      </c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</row>
    <row r="52" spans="2:33" s="335" customFormat="1" ht="8.25" customHeight="1" x14ac:dyDescent="0.2">
      <c r="B52" s="284"/>
      <c r="C52" s="284"/>
      <c r="D52" s="284"/>
      <c r="E52" s="284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</row>
    <row r="53" spans="2:33" s="335" customFormat="1" ht="15.75" customHeight="1" x14ac:dyDescent="0.2">
      <c r="B53" s="282" t="s">
        <v>236</v>
      </c>
      <c r="C53" s="282"/>
      <c r="D53" s="282"/>
      <c r="E53" s="282"/>
      <c r="F53" s="283" t="s">
        <v>321</v>
      </c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139" t="s">
        <v>189</v>
      </c>
      <c r="R53" s="282"/>
      <c r="S53" s="282"/>
      <c r="T53" s="282"/>
      <c r="U53" s="282"/>
      <c r="V53" s="287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</row>
    <row r="54" spans="2:33" s="335" customFormat="1" ht="7.5" customHeight="1" x14ac:dyDescent="0.2">
      <c r="B54" s="284"/>
      <c r="C54" s="284"/>
      <c r="D54" s="284"/>
      <c r="E54" s="284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</row>
    <row r="55" spans="2:33" s="335" customFormat="1" ht="15.75" customHeight="1" x14ac:dyDescent="0.2">
      <c r="B55" s="360" t="s">
        <v>217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</row>
    <row r="56" spans="2:33" s="335" customFormat="1" ht="7.5" customHeight="1" x14ac:dyDescent="0.2">
      <c r="B56" s="284"/>
      <c r="C56" s="284"/>
      <c r="D56" s="284"/>
      <c r="E56" s="284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</row>
    <row r="57" spans="2:33" s="335" customFormat="1" ht="15.75" customHeight="1" x14ac:dyDescent="0.2">
      <c r="B57" s="282" t="s">
        <v>33</v>
      </c>
      <c r="C57" s="282"/>
      <c r="D57" s="282"/>
      <c r="E57" s="282"/>
      <c r="F57" s="286" t="s">
        <v>258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2" t="s">
        <v>8</v>
      </c>
      <c r="R57" s="282"/>
      <c r="S57" s="282"/>
      <c r="T57" s="282"/>
      <c r="U57" s="282"/>
      <c r="V57" s="353" t="s">
        <v>312</v>
      </c>
      <c r="W57" s="283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</row>
    <row r="58" spans="2:33" s="335" customFormat="1" ht="7.5" customHeight="1" x14ac:dyDescent="0.2">
      <c r="B58" s="284"/>
      <c r="C58" s="284"/>
      <c r="D58" s="284"/>
      <c r="E58" s="28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</row>
    <row r="59" spans="2:33" s="335" customFormat="1" ht="15.75" customHeight="1" x14ac:dyDescent="0.2">
      <c r="B59" s="282" t="s">
        <v>9</v>
      </c>
      <c r="C59" s="282"/>
      <c r="D59" s="282"/>
      <c r="E59" s="282"/>
      <c r="F59" s="286" t="s">
        <v>307</v>
      </c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2" t="s">
        <v>10</v>
      </c>
      <c r="R59" s="282"/>
      <c r="S59" s="282"/>
      <c r="T59" s="282"/>
      <c r="U59" s="282"/>
      <c r="V59" s="361" t="s">
        <v>322</v>
      </c>
      <c r="W59" s="361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</row>
    <row r="60" spans="2:33" s="335" customFormat="1" ht="11.25" customHeight="1" x14ac:dyDescent="0.2">
      <c r="B60" s="336"/>
      <c r="C60" s="336"/>
      <c r="D60" s="336"/>
      <c r="E60" s="336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</row>
    <row r="61" spans="2:33" s="335" customFormat="1" ht="29.45" customHeight="1" x14ac:dyDescent="0.2">
      <c r="B61" s="338" t="s">
        <v>257</v>
      </c>
      <c r="C61" s="339">
        <v>1</v>
      </c>
      <c r="D61" s="339">
        <v>2</v>
      </c>
      <c r="E61" s="339">
        <v>3</v>
      </c>
      <c r="F61" s="339">
        <v>4</v>
      </c>
      <c r="G61" s="339">
        <v>5</v>
      </c>
      <c r="H61" s="339">
        <v>6</v>
      </c>
      <c r="I61" s="339">
        <v>7</v>
      </c>
      <c r="J61" s="339">
        <v>8</v>
      </c>
      <c r="K61" s="339">
        <v>9</v>
      </c>
      <c r="L61" s="339">
        <v>10</v>
      </c>
      <c r="M61" s="339">
        <v>11</v>
      </c>
      <c r="N61" s="339">
        <v>12</v>
      </c>
      <c r="O61" s="339">
        <v>13</v>
      </c>
      <c r="P61" s="339">
        <v>14</v>
      </c>
      <c r="Q61" s="339">
        <v>15</v>
      </c>
      <c r="R61" s="339">
        <v>16</v>
      </c>
      <c r="S61" s="339">
        <v>17</v>
      </c>
      <c r="T61" s="339">
        <v>18</v>
      </c>
      <c r="U61" s="339">
        <v>19</v>
      </c>
      <c r="V61" s="339">
        <v>20</v>
      </c>
      <c r="W61" s="339">
        <v>21</v>
      </c>
      <c r="X61" s="339">
        <v>22</v>
      </c>
      <c r="Y61" s="339">
        <v>23</v>
      </c>
      <c r="Z61" s="339">
        <v>24</v>
      </c>
      <c r="AA61" s="339">
        <v>25</v>
      </c>
      <c r="AB61" s="339">
        <v>26</v>
      </c>
      <c r="AC61" s="339">
        <v>27</v>
      </c>
      <c r="AD61" s="339">
        <v>28</v>
      </c>
      <c r="AE61" s="339">
        <v>29</v>
      </c>
      <c r="AF61" s="339">
        <v>30</v>
      </c>
      <c r="AG61" s="339">
        <v>31</v>
      </c>
    </row>
    <row r="62" spans="2:33" s="340" customFormat="1" x14ac:dyDescent="0.2">
      <c r="B62" s="341">
        <v>0</v>
      </c>
      <c r="C62" s="342">
        <v>28.2</v>
      </c>
      <c r="D62" s="342">
        <v>13.3</v>
      </c>
      <c r="E62" s="342">
        <v>6.6</v>
      </c>
      <c r="F62" s="342">
        <v>22.4</v>
      </c>
      <c r="G62" s="342">
        <v>6.2</v>
      </c>
      <c r="H62" s="342">
        <v>10.1</v>
      </c>
      <c r="I62" s="342">
        <v>11.9</v>
      </c>
      <c r="J62" s="342">
        <v>6.5</v>
      </c>
      <c r="K62" s="342">
        <v>18</v>
      </c>
      <c r="L62" s="342">
        <v>11.8</v>
      </c>
      <c r="M62" s="342">
        <v>18.3</v>
      </c>
      <c r="N62" s="342">
        <v>17.2</v>
      </c>
      <c r="O62" s="342">
        <v>7.7</v>
      </c>
      <c r="P62" s="342">
        <v>6.7</v>
      </c>
      <c r="Q62" s="342">
        <v>6.8</v>
      </c>
      <c r="R62" s="342">
        <v>8.9</v>
      </c>
      <c r="S62" s="342">
        <v>6.1</v>
      </c>
      <c r="T62" s="342">
        <v>7.4</v>
      </c>
      <c r="U62" s="342">
        <v>3.7</v>
      </c>
      <c r="V62" s="342">
        <v>5.9</v>
      </c>
      <c r="W62" s="342">
        <v>5.7</v>
      </c>
      <c r="X62" s="342">
        <v>14.7</v>
      </c>
      <c r="Y62" s="342">
        <v>36.1</v>
      </c>
      <c r="Z62" s="342">
        <v>10.8</v>
      </c>
      <c r="AA62" s="342">
        <v>7.9</v>
      </c>
      <c r="AB62" s="342">
        <v>2.6</v>
      </c>
      <c r="AC62" s="342">
        <v>4.5</v>
      </c>
      <c r="AD62" s="342">
        <v>7.8</v>
      </c>
      <c r="AE62" s="342">
        <v>3.5</v>
      </c>
      <c r="AF62" s="342">
        <v>3.3</v>
      </c>
      <c r="AG62" s="342">
        <v>49.7</v>
      </c>
    </row>
    <row r="63" spans="2:33" s="340" customFormat="1" x14ac:dyDescent="0.2">
      <c r="B63" s="341">
        <v>4.1666666666666664E-2</v>
      </c>
      <c r="C63" s="342">
        <v>33.6</v>
      </c>
      <c r="D63" s="342">
        <v>13.2</v>
      </c>
      <c r="E63" s="342">
        <v>7.5</v>
      </c>
      <c r="F63" s="342">
        <v>28.1</v>
      </c>
      <c r="G63" s="342">
        <v>5.7</v>
      </c>
      <c r="H63" s="342">
        <v>15.4</v>
      </c>
      <c r="I63" s="342">
        <v>9.1999999999999993</v>
      </c>
      <c r="J63" s="342">
        <v>9.3000000000000007</v>
      </c>
      <c r="K63" s="342">
        <v>31.6</v>
      </c>
      <c r="L63" s="342">
        <v>7.6</v>
      </c>
      <c r="M63" s="342">
        <v>23.6</v>
      </c>
      <c r="N63" s="342">
        <v>14.1</v>
      </c>
      <c r="O63" s="342">
        <v>6.9</v>
      </c>
      <c r="P63" s="342">
        <v>6.8</v>
      </c>
      <c r="Q63" s="342">
        <v>7</v>
      </c>
      <c r="R63" s="342">
        <v>10.1</v>
      </c>
      <c r="S63" s="342">
        <v>5</v>
      </c>
      <c r="T63" s="342">
        <v>5.0999999999999996</v>
      </c>
      <c r="U63" s="342">
        <v>3.3</v>
      </c>
      <c r="V63" s="342">
        <v>6.7</v>
      </c>
      <c r="W63" s="342">
        <v>6.6</v>
      </c>
      <c r="X63" s="342">
        <v>9.4</v>
      </c>
      <c r="Y63" s="342">
        <v>33.799999999999997</v>
      </c>
      <c r="Z63" s="342">
        <v>15.9</v>
      </c>
      <c r="AA63" s="342">
        <v>20.6</v>
      </c>
      <c r="AB63" s="342">
        <v>2.8</v>
      </c>
      <c r="AC63" s="342">
        <v>4.5</v>
      </c>
      <c r="AD63" s="342">
        <v>5.6</v>
      </c>
      <c r="AE63" s="342">
        <v>3.4</v>
      </c>
      <c r="AF63" s="342">
        <v>4.2</v>
      </c>
      <c r="AG63" s="342">
        <v>37.4</v>
      </c>
    </row>
    <row r="64" spans="2:33" s="340" customFormat="1" x14ac:dyDescent="0.2">
      <c r="B64" s="341">
        <v>8.3333333333333329E-2</v>
      </c>
      <c r="C64" s="342">
        <v>31.5</v>
      </c>
      <c r="D64" s="342">
        <v>12.4</v>
      </c>
      <c r="E64" s="342">
        <v>6.9</v>
      </c>
      <c r="F64" s="342">
        <v>22.5</v>
      </c>
      <c r="G64" s="342">
        <v>6.8</v>
      </c>
      <c r="H64" s="342">
        <v>10.9</v>
      </c>
      <c r="I64" s="342">
        <v>14.4</v>
      </c>
      <c r="J64" s="342">
        <v>7.3</v>
      </c>
      <c r="K64" s="342">
        <v>32.299999999999997</v>
      </c>
      <c r="L64" s="342">
        <v>8.3000000000000007</v>
      </c>
      <c r="M64" s="342">
        <v>14.2</v>
      </c>
      <c r="N64" s="342">
        <v>15.3</v>
      </c>
      <c r="O64" s="342">
        <v>6.1</v>
      </c>
      <c r="P64" s="342">
        <v>6.8</v>
      </c>
      <c r="Q64" s="342">
        <v>6.8</v>
      </c>
      <c r="R64" s="342">
        <v>8.6999999999999993</v>
      </c>
      <c r="S64" s="342">
        <v>5</v>
      </c>
      <c r="T64" s="342">
        <v>3.8</v>
      </c>
      <c r="U64" s="342">
        <v>2.8</v>
      </c>
      <c r="V64" s="342">
        <v>6.7</v>
      </c>
      <c r="W64" s="342">
        <v>6.8</v>
      </c>
      <c r="X64" s="342">
        <v>13.8</v>
      </c>
      <c r="Y64" s="342">
        <v>23.3</v>
      </c>
      <c r="Z64" s="342">
        <v>9.4</v>
      </c>
      <c r="AA64" s="342">
        <v>15.6</v>
      </c>
      <c r="AB64" s="342">
        <v>2.7</v>
      </c>
      <c r="AC64" s="342">
        <v>3.5</v>
      </c>
      <c r="AD64" s="342">
        <v>17.7</v>
      </c>
      <c r="AE64" s="342">
        <v>4.3</v>
      </c>
      <c r="AF64" s="342">
        <v>2.2999999999999998</v>
      </c>
      <c r="AG64" s="342">
        <v>25.7</v>
      </c>
    </row>
    <row r="65" spans="2:37" s="340" customFormat="1" x14ac:dyDescent="0.2">
      <c r="B65" s="341">
        <v>0.125</v>
      </c>
      <c r="C65" s="342">
        <v>30.1</v>
      </c>
      <c r="D65" s="342">
        <v>12.1</v>
      </c>
      <c r="E65" s="342">
        <v>6.1</v>
      </c>
      <c r="F65" s="342">
        <v>12.7</v>
      </c>
      <c r="G65" s="342">
        <v>5.8</v>
      </c>
      <c r="H65" s="342">
        <v>16.600000000000001</v>
      </c>
      <c r="I65" s="342">
        <v>19.399999999999999</v>
      </c>
      <c r="J65" s="342">
        <v>6.2</v>
      </c>
      <c r="K65" s="342">
        <v>10.3</v>
      </c>
      <c r="L65" s="342">
        <v>8.1999999999999993</v>
      </c>
      <c r="M65" s="342">
        <v>13.6</v>
      </c>
      <c r="N65" s="342">
        <v>15.7</v>
      </c>
      <c r="O65" s="342">
        <v>7.8</v>
      </c>
      <c r="P65" s="342">
        <v>6.5</v>
      </c>
      <c r="Q65" s="342">
        <v>7</v>
      </c>
      <c r="R65" s="342">
        <v>8.4</v>
      </c>
      <c r="S65" s="342">
        <v>5.7</v>
      </c>
      <c r="T65" s="342">
        <v>4.0999999999999996</v>
      </c>
      <c r="U65" s="342">
        <v>3.3</v>
      </c>
      <c r="V65" s="342">
        <v>9</v>
      </c>
      <c r="W65" s="342">
        <v>7.8</v>
      </c>
      <c r="X65" s="342">
        <v>8.1999999999999993</v>
      </c>
      <c r="Y65" s="342">
        <v>24</v>
      </c>
      <c r="Z65" s="342">
        <v>14.9</v>
      </c>
      <c r="AA65" s="342">
        <v>18.2</v>
      </c>
      <c r="AB65" s="342">
        <v>2.5</v>
      </c>
      <c r="AC65" s="342">
        <v>3.8</v>
      </c>
      <c r="AD65" s="342">
        <v>6</v>
      </c>
      <c r="AE65" s="342">
        <v>5.9</v>
      </c>
      <c r="AF65" s="342">
        <v>2.9</v>
      </c>
      <c r="AG65" s="342">
        <v>57.9</v>
      </c>
    </row>
    <row r="66" spans="2:37" s="340" customFormat="1" x14ac:dyDescent="0.2">
      <c r="B66" s="341">
        <v>0.16666666666666666</v>
      </c>
      <c r="C66" s="342">
        <v>24.2</v>
      </c>
      <c r="D66" s="342">
        <v>13.1</v>
      </c>
      <c r="E66" s="342">
        <v>6.1</v>
      </c>
      <c r="F66" s="342">
        <v>14.3</v>
      </c>
      <c r="G66" s="342">
        <v>5.8</v>
      </c>
      <c r="H66" s="342">
        <v>17.5</v>
      </c>
      <c r="I66" s="342">
        <v>13.6</v>
      </c>
      <c r="J66" s="342">
        <v>6.7</v>
      </c>
      <c r="K66" s="342">
        <v>7.5</v>
      </c>
      <c r="L66" s="342">
        <v>9.6999999999999993</v>
      </c>
      <c r="M66" s="342">
        <v>12.2</v>
      </c>
      <c r="N66" s="342">
        <v>11.4</v>
      </c>
      <c r="O66" s="342">
        <v>6.9</v>
      </c>
      <c r="P66" s="342">
        <v>7.8</v>
      </c>
      <c r="Q66" s="342">
        <v>8.9</v>
      </c>
      <c r="R66" s="342">
        <v>7.7</v>
      </c>
      <c r="S66" s="342">
        <v>5.9</v>
      </c>
      <c r="T66" s="342">
        <v>6.4</v>
      </c>
      <c r="U66" s="342">
        <v>11.6</v>
      </c>
      <c r="V66" s="342">
        <v>33.799999999999997</v>
      </c>
      <c r="W66" s="342">
        <v>6.4</v>
      </c>
      <c r="X66" s="342">
        <v>10.9</v>
      </c>
      <c r="Y66" s="342">
        <v>24.7</v>
      </c>
      <c r="Z66" s="342">
        <v>19.100000000000001</v>
      </c>
      <c r="AA66" s="342">
        <v>19.100000000000001</v>
      </c>
      <c r="AB66" s="342">
        <v>2.5</v>
      </c>
      <c r="AC66" s="342">
        <v>3.8</v>
      </c>
      <c r="AD66" s="342">
        <v>4</v>
      </c>
      <c r="AE66" s="342">
        <v>14.2</v>
      </c>
      <c r="AF66" s="342">
        <v>6.9</v>
      </c>
      <c r="AG66" s="342">
        <v>47.4</v>
      </c>
    </row>
    <row r="67" spans="2:37" s="340" customFormat="1" x14ac:dyDescent="0.2">
      <c r="B67" s="341">
        <v>0.20833333333333334</v>
      </c>
      <c r="C67" s="342">
        <v>14.7</v>
      </c>
      <c r="D67" s="342">
        <v>12.1</v>
      </c>
      <c r="E67" s="342">
        <v>6.1</v>
      </c>
      <c r="F67" s="342">
        <v>16.7</v>
      </c>
      <c r="G67" s="342">
        <v>6.7</v>
      </c>
      <c r="H67" s="342">
        <v>23</v>
      </c>
      <c r="I67" s="342">
        <v>5.8</v>
      </c>
      <c r="J67" s="342">
        <v>7</v>
      </c>
      <c r="K67" s="342">
        <v>7.1</v>
      </c>
      <c r="L67" s="342">
        <v>6.9</v>
      </c>
      <c r="M67" s="342">
        <v>14.3</v>
      </c>
      <c r="N67" s="342">
        <v>13.4</v>
      </c>
      <c r="O67" s="342">
        <v>8.1</v>
      </c>
      <c r="P67" s="342">
        <v>9.5</v>
      </c>
      <c r="Q67" s="342">
        <v>6.3</v>
      </c>
      <c r="R67" s="342">
        <v>13.9</v>
      </c>
      <c r="S67" s="342">
        <v>9.1999999999999993</v>
      </c>
      <c r="T67" s="342">
        <v>21.3</v>
      </c>
      <c r="U67" s="342">
        <v>26.6</v>
      </c>
      <c r="V67" s="342">
        <v>16.7</v>
      </c>
      <c r="W67" s="342">
        <v>13</v>
      </c>
      <c r="X67" s="342">
        <v>25.7</v>
      </c>
      <c r="Y67" s="342">
        <v>17.100000000000001</v>
      </c>
      <c r="Z67" s="342">
        <v>16.600000000000001</v>
      </c>
      <c r="AA67" s="342">
        <v>27.3</v>
      </c>
      <c r="AB67" s="342">
        <v>3.7</v>
      </c>
      <c r="AC67" s="342">
        <v>6.6</v>
      </c>
      <c r="AD67" s="342">
        <v>4.7</v>
      </c>
      <c r="AE67" s="342">
        <v>3.7</v>
      </c>
      <c r="AF67" s="342">
        <v>9.3000000000000007</v>
      </c>
      <c r="AG67" s="342">
        <v>27.2</v>
      </c>
    </row>
    <row r="68" spans="2:37" s="340" customFormat="1" x14ac:dyDescent="0.2">
      <c r="B68" s="341">
        <v>0.25</v>
      </c>
      <c r="C68" s="342">
        <v>15.8</v>
      </c>
      <c r="D68" s="342">
        <v>11.5</v>
      </c>
      <c r="E68" s="342">
        <v>7.1</v>
      </c>
      <c r="F68" s="342">
        <v>19.2</v>
      </c>
      <c r="G68" s="342">
        <v>6.9</v>
      </c>
      <c r="H68" s="342">
        <v>4.7</v>
      </c>
      <c r="I68" s="342">
        <v>5.5</v>
      </c>
      <c r="J68" s="342">
        <v>6.8</v>
      </c>
      <c r="K68" s="342">
        <v>7.4</v>
      </c>
      <c r="L68" s="342">
        <v>7.8</v>
      </c>
      <c r="M68" s="342">
        <v>19.8</v>
      </c>
      <c r="N68" s="342">
        <v>12.3</v>
      </c>
      <c r="O68" s="342">
        <v>7.9</v>
      </c>
      <c r="P68" s="342">
        <v>7.7</v>
      </c>
      <c r="Q68" s="342">
        <v>8.8000000000000007</v>
      </c>
      <c r="R68" s="342">
        <v>6.7</v>
      </c>
      <c r="S68" s="342">
        <v>9.1</v>
      </c>
      <c r="T68" s="342">
        <v>10.4</v>
      </c>
      <c r="U68" s="342">
        <v>21.8</v>
      </c>
      <c r="V68" s="342">
        <v>35.700000000000003</v>
      </c>
      <c r="W68" s="342">
        <v>21.7</v>
      </c>
      <c r="X68" s="342">
        <v>21.1</v>
      </c>
      <c r="Y68" s="342">
        <v>20.8</v>
      </c>
      <c r="Z68" s="342">
        <v>36.5</v>
      </c>
      <c r="AA68" s="342">
        <v>29.2</v>
      </c>
      <c r="AB68" s="342">
        <v>6.2</v>
      </c>
      <c r="AC68" s="342">
        <v>59.3</v>
      </c>
      <c r="AD68" s="342">
        <v>5.3</v>
      </c>
      <c r="AE68" s="342">
        <v>2.6</v>
      </c>
      <c r="AF68" s="342">
        <v>3.4</v>
      </c>
      <c r="AG68" s="342">
        <v>23.6</v>
      </c>
    </row>
    <row r="69" spans="2:37" s="340" customFormat="1" x14ac:dyDescent="0.2">
      <c r="B69" s="341">
        <v>0.29166666666666669</v>
      </c>
      <c r="C69" s="342">
        <v>20.9</v>
      </c>
      <c r="D69" s="342">
        <v>11.1</v>
      </c>
      <c r="E69" s="342">
        <v>6.5</v>
      </c>
      <c r="F69" s="342">
        <v>9</v>
      </c>
      <c r="G69" s="342">
        <v>6.3</v>
      </c>
      <c r="H69" s="342">
        <v>5</v>
      </c>
      <c r="I69" s="342">
        <v>5.8</v>
      </c>
      <c r="J69" s="342">
        <v>7.5</v>
      </c>
      <c r="K69" s="342">
        <v>7.9</v>
      </c>
      <c r="L69" s="342">
        <v>9.4</v>
      </c>
      <c r="M69" s="342">
        <v>6.8</v>
      </c>
      <c r="N69" s="342">
        <v>18.7</v>
      </c>
      <c r="O69" s="342">
        <v>6.4</v>
      </c>
      <c r="P69" s="342">
        <v>8.6</v>
      </c>
      <c r="Q69" s="342">
        <v>7.8</v>
      </c>
      <c r="R69" s="342">
        <v>10.6</v>
      </c>
      <c r="S69" s="342">
        <v>4.3</v>
      </c>
      <c r="T69" s="342">
        <v>4.5</v>
      </c>
      <c r="U69" s="342">
        <v>37.200000000000003</v>
      </c>
      <c r="V69" s="342">
        <v>50.3</v>
      </c>
      <c r="W69" s="342">
        <v>13.3</v>
      </c>
      <c r="X69" s="342">
        <v>20.6</v>
      </c>
      <c r="Y69" s="342">
        <v>14.7</v>
      </c>
      <c r="Z69" s="342">
        <v>24.5</v>
      </c>
      <c r="AA69" s="342">
        <v>24.9</v>
      </c>
      <c r="AB69" s="342">
        <v>5.8</v>
      </c>
      <c r="AC69" s="342">
        <v>43.8</v>
      </c>
      <c r="AD69" s="342">
        <v>5.5</v>
      </c>
      <c r="AE69" s="342">
        <v>2</v>
      </c>
      <c r="AF69" s="342">
        <v>13.3</v>
      </c>
      <c r="AG69" s="342">
        <v>31.9</v>
      </c>
    </row>
    <row r="70" spans="2:37" s="340" customFormat="1" x14ac:dyDescent="0.2">
      <c r="B70" s="341">
        <v>0.33333333333333331</v>
      </c>
      <c r="C70" s="342">
        <v>19.5</v>
      </c>
      <c r="D70" s="342">
        <v>12</v>
      </c>
      <c r="E70" s="342">
        <v>11.1</v>
      </c>
      <c r="F70" s="342">
        <v>15.1</v>
      </c>
      <c r="G70" s="342">
        <v>6.6</v>
      </c>
      <c r="H70" s="342">
        <v>7.8</v>
      </c>
      <c r="I70" s="342">
        <v>7</v>
      </c>
      <c r="J70" s="342">
        <v>9.8000000000000007</v>
      </c>
      <c r="K70" s="342">
        <v>10.1</v>
      </c>
      <c r="L70" s="342">
        <v>10.5</v>
      </c>
      <c r="M70" s="342">
        <v>7.2</v>
      </c>
      <c r="N70" s="342">
        <v>16.899999999999999</v>
      </c>
      <c r="O70" s="342">
        <v>8.6999999999999993</v>
      </c>
      <c r="P70" s="342">
        <v>7.5</v>
      </c>
      <c r="Q70" s="342">
        <v>8.1999999999999993</v>
      </c>
      <c r="R70" s="342">
        <v>19</v>
      </c>
      <c r="S70" s="342">
        <v>4.9000000000000004</v>
      </c>
      <c r="T70" s="342">
        <v>6.5</v>
      </c>
      <c r="U70" s="342">
        <v>30.4</v>
      </c>
      <c r="V70" s="342">
        <v>29</v>
      </c>
      <c r="W70" s="342">
        <v>34.1</v>
      </c>
      <c r="X70" s="342">
        <v>16.7</v>
      </c>
      <c r="Y70" s="342">
        <v>11.9</v>
      </c>
      <c r="Z70" s="342">
        <v>27.6</v>
      </c>
      <c r="AA70" s="342">
        <v>4.2</v>
      </c>
      <c r="AB70" s="342">
        <v>5.3</v>
      </c>
      <c r="AC70" s="342">
        <v>7.2</v>
      </c>
      <c r="AD70" s="342">
        <v>5.4</v>
      </c>
      <c r="AE70" s="342">
        <v>2.2000000000000002</v>
      </c>
      <c r="AF70" s="342">
        <v>10.5</v>
      </c>
      <c r="AG70" s="342">
        <v>20.6</v>
      </c>
    </row>
    <row r="71" spans="2:37" s="340" customFormat="1" x14ac:dyDescent="0.2">
      <c r="B71" s="341">
        <v>0.375</v>
      </c>
      <c r="C71" s="342">
        <v>13.4</v>
      </c>
      <c r="D71" s="342">
        <v>12.9</v>
      </c>
      <c r="E71" s="342">
        <v>11</v>
      </c>
      <c r="F71" s="342">
        <v>16.5</v>
      </c>
      <c r="G71" s="342">
        <v>7.1</v>
      </c>
      <c r="H71" s="342">
        <v>21.2</v>
      </c>
      <c r="I71" s="342">
        <v>10</v>
      </c>
      <c r="J71" s="342">
        <v>13.9</v>
      </c>
      <c r="K71" s="342">
        <v>10.9</v>
      </c>
      <c r="L71" s="342">
        <v>8.5</v>
      </c>
      <c r="M71" s="342">
        <v>7.8</v>
      </c>
      <c r="N71" s="342">
        <v>10.7</v>
      </c>
      <c r="O71" s="342">
        <v>10.199999999999999</v>
      </c>
      <c r="P71" s="342">
        <v>7.8</v>
      </c>
      <c r="Q71" s="342">
        <v>8.3000000000000007</v>
      </c>
      <c r="R71" s="342">
        <v>15.8</v>
      </c>
      <c r="S71" s="342">
        <v>5.4</v>
      </c>
      <c r="T71" s="342">
        <v>10.4</v>
      </c>
      <c r="U71" s="342">
        <v>15.9</v>
      </c>
      <c r="V71" s="342">
        <v>16.100000000000001</v>
      </c>
      <c r="W71" s="342">
        <v>16.2</v>
      </c>
      <c r="X71" s="342">
        <v>13.7</v>
      </c>
      <c r="Y71" s="342">
        <v>10.199999999999999</v>
      </c>
      <c r="Z71" s="342">
        <v>17.7</v>
      </c>
      <c r="AA71" s="342">
        <v>3.1</v>
      </c>
      <c r="AB71" s="342">
        <v>6.4</v>
      </c>
      <c r="AC71" s="342">
        <v>4.8</v>
      </c>
      <c r="AD71" s="342">
        <v>4.7</v>
      </c>
      <c r="AE71" s="342">
        <v>2.1</v>
      </c>
      <c r="AF71" s="342">
        <v>10</v>
      </c>
      <c r="AG71" s="342">
        <v>20.100000000000001</v>
      </c>
    </row>
    <row r="72" spans="2:37" s="340" customFormat="1" x14ac:dyDescent="0.2">
      <c r="B72" s="341">
        <v>0.41666666666666669</v>
      </c>
      <c r="C72" s="342">
        <v>10.6</v>
      </c>
      <c r="D72" s="342">
        <v>12.6</v>
      </c>
      <c r="E72" s="342">
        <v>11.6</v>
      </c>
      <c r="F72" s="342">
        <v>14.5</v>
      </c>
      <c r="G72" s="342">
        <v>7.6</v>
      </c>
      <c r="H72" s="342">
        <v>18.399999999999999</v>
      </c>
      <c r="I72" s="342">
        <v>9.1</v>
      </c>
      <c r="J72" s="342">
        <v>12.3</v>
      </c>
      <c r="K72" s="342">
        <v>10.4</v>
      </c>
      <c r="L72" s="342">
        <v>8.4</v>
      </c>
      <c r="M72" s="342">
        <v>9.8000000000000007</v>
      </c>
      <c r="N72" s="342">
        <v>8.6</v>
      </c>
      <c r="O72" s="342">
        <v>11.6</v>
      </c>
      <c r="P72" s="342">
        <v>6.7</v>
      </c>
      <c r="Q72" s="342">
        <v>7.4</v>
      </c>
      <c r="R72" s="342">
        <v>8.4</v>
      </c>
      <c r="S72" s="342">
        <v>8.1999999999999993</v>
      </c>
      <c r="T72" s="342">
        <v>6.9</v>
      </c>
      <c r="U72" s="342">
        <v>4.5</v>
      </c>
      <c r="V72" s="342">
        <v>12.7</v>
      </c>
      <c r="W72" s="342">
        <v>13.1</v>
      </c>
      <c r="X72" s="342">
        <v>9.8000000000000007</v>
      </c>
      <c r="Y72" s="342">
        <v>10.8</v>
      </c>
      <c r="Z72" s="342">
        <v>12.1</v>
      </c>
      <c r="AA72" s="342">
        <v>4.0999999999999996</v>
      </c>
      <c r="AB72" s="342">
        <v>5.9</v>
      </c>
      <c r="AC72" s="342">
        <v>3.4</v>
      </c>
      <c r="AD72" s="342">
        <v>3.8</v>
      </c>
      <c r="AE72" s="342">
        <v>2.2000000000000002</v>
      </c>
      <c r="AF72" s="342">
        <v>11.9</v>
      </c>
      <c r="AG72" s="342">
        <v>13.8</v>
      </c>
    </row>
    <row r="73" spans="2:37" s="340" customFormat="1" x14ac:dyDescent="0.2">
      <c r="B73" s="341">
        <v>0.45833333333333331</v>
      </c>
      <c r="C73" s="342">
        <v>10.4</v>
      </c>
      <c r="D73" s="342">
        <v>13.1</v>
      </c>
      <c r="E73" s="342">
        <v>10.199999999999999</v>
      </c>
      <c r="F73" s="342">
        <v>13.4</v>
      </c>
      <c r="G73" s="342">
        <v>6.6</v>
      </c>
      <c r="H73" s="342">
        <v>17.2</v>
      </c>
      <c r="I73" s="342">
        <v>9.5</v>
      </c>
      <c r="J73" s="342">
        <v>12.3</v>
      </c>
      <c r="K73" s="342">
        <v>10.1</v>
      </c>
      <c r="L73" s="342">
        <v>7.8</v>
      </c>
      <c r="M73" s="342">
        <v>7.3</v>
      </c>
      <c r="N73" s="342">
        <v>9.1999999999999993</v>
      </c>
      <c r="O73" s="342">
        <v>13.4</v>
      </c>
      <c r="P73" s="342">
        <v>7.4</v>
      </c>
      <c r="Q73" s="342">
        <v>7.6</v>
      </c>
      <c r="R73" s="342">
        <v>9.9</v>
      </c>
      <c r="S73" s="342">
        <v>6.8</v>
      </c>
      <c r="T73" s="342">
        <v>5.2</v>
      </c>
      <c r="U73" s="342">
        <v>5.2</v>
      </c>
      <c r="V73" s="342">
        <v>9.1</v>
      </c>
      <c r="W73" s="342">
        <v>9.6999999999999993</v>
      </c>
      <c r="X73" s="342">
        <v>9.1999999999999993</v>
      </c>
      <c r="Y73" s="342">
        <v>10.4</v>
      </c>
      <c r="Z73" s="342">
        <v>8.5</v>
      </c>
      <c r="AA73" s="342">
        <v>5.3</v>
      </c>
      <c r="AB73" s="342">
        <v>4.2</v>
      </c>
      <c r="AC73" s="342">
        <v>3.9</v>
      </c>
      <c r="AD73" s="342">
        <v>3.4</v>
      </c>
      <c r="AE73" s="342">
        <v>2.6</v>
      </c>
      <c r="AF73" s="342">
        <v>9.3000000000000007</v>
      </c>
      <c r="AG73" s="342">
        <v>8.5</v>
      </c>
    </row>
    <row r="74" spans="2:37" s="340" customFormat="1" x14ac:dyDescent="0.2">
      <c r="B74" s="341">
        <v>0.5</v>
      </c>
      <c r="C74" s="342">
        <v>8.1999999999999993</v>
      </c>
      <c r="D74" s="342">
        <v>11.6</v>
      </c>
      <c r="E74" s="342">
        <v>9.8000000000000007</v>
      </c>
      <c r="F74" s="342">
        <v>10.4</v>
      </c>
      <c r="G74" s="342">
        <v>7</v>
      </c>
      <c r="H74" s="342">
        <v>13.8</v>
      </c>
      <c r="I74" s="342">
        <v>8.1999999999999993</v>
      </c>
      <c r="J74" s="342">
        <v>11</v>
      </c>
      <c r="K74" s="342">
        <v>10.199999999999999</v>
      </c>
      <c r="L74" s="342">
        <v>8.4</v>
      </c>
      <c r="M74" s="342">
        <v>7.6</v>
      </c>
      <c r="N74" s="342">
        <v>9</v>
      </c>
      <c r="O74" s="342">
        <v>12.1</v>
      </c>
      <c r="P74" s="342">
        <v>8.4</v>
      </c>
      <c r="Q74" s="342">
        <v>6.7</v>
      </c>
      <c r="R74" s="342">
        <v>8.4</v>
      </c>
      <c r="S74" s="342">
        <v>5.0999999999999996</v>
      </c>
      <c r="T74" s="342">
        <v>5.7</v>
      </c>
      <c r="U74" s="342">
        <v>4.5</v>
      </c>
      <c r="V74" s="342">
        <v>5.8</v>
      </c>
      <c r="W74" s="342">
        <v>9.5</v>
      </c>
      <c r="X74" s="342">
        <v>8.6</v>
      </c>
      <c r="Y74" s="342">
        <v>8.5</v>
      </c>
      <c r="Z74" s="342">
        <v>8.5</v>
      </c>
      <c r="AA74" s="342">
        <v>4.9000000000000004</v>
      </c>
      <c r="AB74" s="342">
        <v>3.8</v>
      </c>
      <c r="AC74" s="342">
        <v>3.5</v>
      </c>
      <c r="AD74" s="342">
        <v>3.5</v>
      </c>
      <c r="AE74" s="342">
        <v>2.6</v>
      </c>
      <c r="AF74" s="342">
        <v>5</v>
      </c>
      <c r="AG74" s="342">
        <v>8.3000000000000007</v>
      </c>
    </row>
    <row r="75" spans="2:37" s="340" customFormat="1" x14ac:dyDescent="0.2">
      <c r="B75" s="341">
        <v>0.54166666666666663</v>
      </c>
      <c r="C75" s="342">
        <v>7.8</v>
      </c>
      <c r="D75" s="342">
        <v>10.7</v>
      </c>
      <c r="E75" s="342">
        <v>10.4</v>
      </c>
      <c r="F75" s="342">
        <v>7.1</v>
      </c>
      <c r="G75" s="342">
        <v>5.9</v>
      </c>
      <c r="H75" s="342">
        <v>11.4</v>
      </c>
      <c r="I75" s="342">
        <v>7.8</v>
      </c>
      <c r="J75" s="342">
        <v>11.5</v>
      </c>
      <c r="K75" s="342">
        <v>10.6</v>
      </c>
      <c r="L75" s="342">
        <v>8.8000000000000007</v>
      </c>
      <c r="M75" s="342">
        <v>6.7</v>
      </c>
      <c r="N75" s="342">
        <v>8.4</v>
      </c>
      <c r="O75" s="342">
        <v>11.8</v>
      </c>
      <c r="P75" s="342">
        <v>10.4</v>
      </c>
      <c r="Q75" s="342">
        <v>6.5</v>
      </c>
      <c r="R75" s="342">
        <v>8.1999999999999993</v>
      </c>
      <c r="S75" s="342">
        <v>5.0999999999999996</v>
      </c>
      <c r="T75" s="342">
        <v>4.2</v>
      </c>
      <c r="U75" s="342">
        <v>4.7</v>
      </c>
      <c r="V75" s="342">
        <v>5.9</v>
      </c>
      <c r="W75" s="342">
        <v>8.1999999999999993</v>
      </c>
      <c r="X75" s="342">
        <v>8.8000000000000007</v>
      </c>
      <c r="Y75" s="342">
        <v>7.5</v>
      </c>
      <c r="Z75" s="342">
        <v>9.9</v>
      </c>
      <c r="AA75" s="342">
        <v>4.5</v>
      </c>
      <c r="AB75" s="342">
        <v>4.5</v>
      </c>
      <c r="AC75" s="342">
        <v>4.3</v>
      </c>
      <c r="AD75" s="342">
        <v>3.4</v>
      </c>
      <c r="AE75" s="342">
        <v>3.4</v>
      </c>
      <c r="AF75" s="342">
        <v>8.1</v>
      </c>
      <c r="AG75" s="342">
        <v>8</v>
      </c>
    </row>
    <row r="76" spans="2:37" s="340" customFormat="1" x14ac:dyDescent="0.2">
      <c r="B76" s="341">
        <v>0.58333333333333337</v>
      </c>
      <c r="C76" s="342">
        <v>7.7</v>
      </c>
      <c r="D76" s="342">
        <v>14.7</v>
      </c>
      <c r="E76" s="342">
        <v>10.4</v>
      </c>
      <c r="F76" s="342">
        <v>7.5</v>
      </c>
      <c r="G76" s="342">
        <v>5.9</v>
      </c>
      <c r="H76" s="342">
        <v>8.6</v>
      </c>
      <c r="I76" s="342">
        <v>7.7</v>
      </c>
      <c r="J76" s="342">
        <v>10.3</v>
      </c>
      <c r="K76" s="342">
        <v>8.6999999999999993</v>
      </c>
      <c r="L76" s="342">
        <v>8</v>
      </c>
      <c r="M76" s="342">
        <v>6.9</v>
      </c>
      <c r="N76" s="342">
        <v>8.1</v>
      </c>
      <c r="O76" s="342">
        <v>11.3</v>
      </c>
      <c r="P76" s="342">
        <v>8.8000000000000007</v>
      </c>
      <c r="Q76" s="342">
        <v>6.6</v>
      </c>
      <c r="R76" s="342">
        <v>9.6999999999999993</v>
      </c>
      <c r="S76" s="342">
        <v>5.2</v>
      </c>
      <c r="T76" s="342">
        <v>4.4000000000000004</v>
      </c>
      <c r="U76" s="342">
        <v>5.9</v>
      </c>
      <c r="V76" s="342">
        <v>5.9</v>
      </c>
      <c r="W76" s="342">
        <v>7.9</v>
      </c>
      <c r="X76" s="342">
        <v>8.8000000000000007</v>
      </c>
      <c r="Y76" s="342">
        <v>7.3</v>
      </c>
      <c r="Z76" s="342">
        <v>8.6999999999999993</v>
      </c>
      <c r="AA76" s="342">
        <v>4.5</v>
      </c>
      <c r="AB76" s="342">
        <v>5.2</v>
      </c>
      <c r="AC76" s="342">
        <v>4.5</v>
      </c>
      <c r="AD76" s="342">
        <v>4.2</v>
      </c>
      <c r="AE76" s="342">
        <v>3.8</v>
      </c>
      <c r="AF76" s="342">
        <v>10.6</v>
      </c>
      <c r="AG76" s="342">
        <v>11.3</v>
      </c>
    </row>
    <row r="77" spans="2:37" s="340" customFormat="1" x14ac:dyDescent="0.2">
      <c r="B77" s="341">
        <v>0.625</v>
      </c>
      <c r="C77" s="342">
        <v>6.8</v>
      </c>
      <c r="D77" s="342">
        <v>8.6999999999999993</v>
      </c>
      <c r="E77" s="342">
        <v>12.2</v>
      </c>
      <c r="F77" s="342">
        <v>7.5</v>
      </c>
      <c r="G77" s="342">
        <v>6.4</v>
      </c>
      <c r="H77" s="342">
        <v>7.7</v>
      </c>
      <c r="I77" s="342">
        <v>9.1</v>
      </c>
      <c r="J77" s="342">
        <v>11.4</v>
      </c>
      <c r="K77" s="342">
        <v>10.6</v>
      </c>
      <c r="L77" s="342">
        <v>9.5</v>
      </c>
      <c r="M77" s="342">
        <v>6.7</v>
      </c>
      <c r="N77" s="342">
        <v>9.6</v>
      </c>
      <c r="O77" s="342">
        <v>10.8</v>
      </c>
      <c r="P77" s="342">
        <v>8</v>
      </c>
      <c r="Q77" s="342">
        <v>6.1</v>
      </c>
      <c r="R77" s="342">
        <v>6.5</v>
      </c>
      <c r="S77" s="342">
        <v>5.9</v>
      </c>
      <c r="T77" s="342">
        <v>4.7</v>
      </c>
      <c r="U77" s="342">
        <v>4.5999999999999996</v>
      </c>
      <c r="V77" s="342">
        <v>5.7</v>
      </c>
      <c r="W77" s="342">
        <v>9.4</v>
      </c>
      <c r="X77" s="342">
        <v>8.6</v>
      </c>
      <c r="Y77" s="342">
        <v>7.1</v>
      </c>
      <c r="Z77" s="342">
        <v>7.4</v>
      </c>
      <c r="AA77" s="342">
        <v>4.5999999999999996</v>
      </c>
      <c r="AB77" s="342">
        <v>5.8</v>
      </c>
      <c r="AC77" s="342">
        <v>4.9000000000000004</v>
      </c>
      <c r="AD77" s="342">
        <v>5.6</v>
      </c>
      <c r="AE77" s="342">
        <v>4.9000000000000004</v>
      </c>
      <c r="AF77" s="342">
        <v>11.4</v>
      </c>
      <c r="AG77" s="342">
        <v>11.6</v>
      </c>
    </row>
    <row r="78" spans="2:37" s="340" customFormat="1" x14ac:dyDescent="0.2">
      <c r="B78" s="341">
        <v>0.66666666666666663</v>
      </c>
      <c r="C78" s="342">
        <v>7.2</v>
      </c>
      <c r="D78" s="342">
        <v>9.3000000000000007</v>
      </c>
      <c r="E78" s="342">
        <v>12.6</v>
      </c>
      <c r="F78" s="342">
        <v>8</v>
      </c>
      <c r="G78" s="342">
        <v>6.6</v>
      </c>
      <c r="H78" s="342">
        <v>8.9</v>
      </c>
      <c r="I78" s="342">
        <v>11.6</v>
      </c>
      <c r="J78" s="342">
        <v>10</v>
      </c>
      <c r="K78" s="342">
        <v>9.8000000000000007</v>
      </c>
      <c r="L78" s="342">
        <v>11.5</v>
      </c>
      <c r="M78" s="342">
        <v>7.2</v>
      </c>
      <c r="N78" s="342">
        <v>7.2</v>
      </c>
      <c r="O78" s="342">
        <v>6.3</v>
      </c>
      <c r="P78" s="342">
        <v>6.3</v>
      </c>
      <c r="Q78" s="342">
        <v>6.4</v>
      </c>
      <c r="R78" s="342">
        <v>5</v>
      </c>
      <c r="S78" s="342">
        <v>5.9</v>
      </c>
      <c r="T78" s="342">
        <v>4.4000000000000004</v>
      </c>
      <c r="U78" s="342">
        <v>4.5999999999999996</v>
      </c>
      <c r="V78" s="342">
        <v>5.4</v>
      </c>
      <c r="W78" s="342">
        <v>8</v>
      </c>
      <c r="X78" s="342">
        <v>11.1</v>
      </c>
      <c r="Y78" s="342">
        <v>8.1</v>
      </c>
      <c r="Z78" s="342">
        <v>6.2</v>
      </c>
      <c r="AA78" s="342">
        <v>4.9000000000000004</v>
      </c>
      <c r="AB78" s="342">
        <v>5.8</v>
      </c>
      <c r="AC78" s="342">
        <v>6</v>
      </c>
      <c r="AD78" s="342">
        <v>5.4</v>
      </c>
      <c r="AE78" s="342">
        <v>5</v>
      </c>
      <c r="AF78" s="342">
        <v>8.8000000000000007</v>
      </c>
      <c r="AG78" s="342">
        <v>16.2</v>
      </c>
    </row>
    <row r="79" spans="2:37" s="340" customFormat="1" x14ac:dyDescent="0.2">
      <c r="B79" s="341">
        <v>0.70833333333333337</v>
      </c>
      <c r="C79" s="342">
        <v>8.8000000000000007</v>
      </c>
      <c r="D79" s="342">
        <v>9.3000000000000007</v>
      </c>
      <c r="E79" s="342">
        <v>14.3</v>
      </c>
      <c r="F79" s="342">
        <v>9.3000000000000007</v>
      </c>
      <c r="G79" s="342">
        <v>7.5</v>
      </c>
      <c r="H79" s="342">
        <v>6.3</v>
      </c>
      <c r="I79" s="342">
        <v>15.3</v>
      </c>
      <c r="J79" s="342">
        <v>15.5</v>
      </c>
      <c r="K79" s="342">
        <v>8.1999999999999993</v>
      </c>
      <c r="L79" s="342">
        <v>8.3000000000000007</v>
      </c>
      <c r="M79" s="342">
        <v>8.9</v>
      </c>
      <c r="N79" s="342">
        <v>6.5</v>
      </c>
      <c r="O79" s="342">
        <v>6.7</v>
      </c>
      <c r="P79" s="342">
        <v>6.5</v>
      </c>
      <c r="Q79" s="342">
        <v>7.6</v>
      </c>
      <c r="R79" s="342">
        <v>5.0999999999999996</v>
      </c>
      <c r="S79" s="342">
        <v>7.2</v>
      </c>
      <c r="T79" s="342">
        <v>4.9000000000000004</v>
      </c>
      <c r="U79" s="342">
        <v>5.8</v>
      </c>
      <c r="V79" s="342">
        <v>6.1</v>
      </c>
      <c r="W79" s="342">
        <v>8.1999999999999993</v>
      </c>
      <c r="X79" s="342">
        <v>11.9</v>
      </c>
      <c r="Y79" s="342">
        <v>8.1</v>
      </c>
      <c r="Z79" s="342">
        <v>5.7</v>
      </c>
      <c r="AA79" s="342">
        <v>3.4</v>
      </c>
      <c r="AB79" s="342">
        <v>6.8</v>
      </c>
      <c r="AC79" s="342">
        <v>6</v>
      </c>
      <c r="AD79" s="342">
        <v>7</v>
      </c>
      <c r="AE79" s="342">
        <v>7</v>
      </c>
      <c r="AF79" s="342">
        <v>26.8</v>
      </c>
      <c r="AG79" s="342">
        <v>24.4</v>
      </c>
    </row>
    <row r="80" spans="2:37" s="340" customFormat="1" x14ac:dyDescent="0.2">
      <c r="B80" s="341">
        <v>0.75</v>
      </c>
      <c r="C80" s="342">
        <v>13.9</v>
      </c>
      <c r="D80" s="342">
        <v>8.4</v>
      </c>
      <c r="E80" s="342">
        <v>8.6</v>
      </c>
      <c r="F80" s="342">
        <v>8.8000000000000007</v>
      </c>
      <c r="G80" s="342">
        <v>8</v>
      </c>
      <c r="H80" s="342">
        <v>6.1</v>
      </c>
      <c r="I80" s="342">
        <v>15.4</v>
      </c>
      <c r="J80" s="342">
        <v>15</v>
      </c>
      <c r="K80" s="342">
        <v>12.1</v>
      </c>
      <c r="L80" s="342">
        <v>7.9</v>
      </c>
      <c r="M80" s="342">
        <v>11.4</v>
      </c>
      <c r="N80" s="342">
        <v>8.6</v>
      </c>
      <c r="O80" s="342">
        <v>6.7</v>
      </c>
      <c r="P80" s="342">
        <v>7.6</v>
      </c>
      <c r="Q80" s="342">
        <v>7.7</v>
      </c>
      <c r="R80" s="342">
        <v>5.7</v>
      </c>
      <c r="S80" s="342">
        <v>8.8000000000000007</v>
      </c>
      <c r="T80" s="342">
        <v>5.9</v>
      </c>
      <c r="U80" s="342">
        <v>5.8</v>
      </c>
      <c r="V80" s="342">
        <v>6.3</v>
      </c>
      <c r="W80" s="342">
        <v>8.6999999999999993</v>
      </c>
      <c r="X80" s="342">
        <v>23.7</v>
      </c>
      <c r="Y80" s="342">
        <v>5.7</v>
      </c>
      <c r="Z80" s="342">
        <v>6.2</v>
      </c>
      <c r="AA80" s="342">
        <v>2.8</v>
      </c>
      <c r="AB80" s="342">
        <v>7.6</v>
      </c>
      <c r="AC80" s="342">
        <v>6.3</v>
      </c>
      <c r="AD80" s="342">
        <v>6.7</v>
      </c>
      <c r="AE80" s="342">
        <v>7.3</v>
      </c>
      <c r="AF80" s="342">
        <v>39.6</v>
      </c>
      <c r="AG80" s="342">
        <v>23.9</v>
      </c>
      <c r="AK80"/>
    </row>
    <row r="81" spans="2:37" s="340" customFormat="1" x14ac:dyDescent="0.2">
      <c r="B81" s="341">
        <v>0.79166666666666663</v>
      </c>
      <c r="C81" s="342">
        <v>11.7</v>
      </c>
      <c r="D81" s="342">
        <v>8.1</v>
      </c>
      <c r="E81" s="342">
        <v>7.6</v>
      </c>
      <c r="F81" s="342">
        <v>7</v>
      </c>
      <c r="G81" s="342">
        <v>9.1999999999999993</v>
      </c>
      <c r="H81" s="342">
        <v>7.4</v>
      </c>
      <c r="I81" s="342">
        <v>17</v>
      </c>
      <c r="J81" s="342">
        <v>9</v>
      </c>
      <c r="K81" s="342">
        <v>19</v>
      </c>
      <c r="L81" s="342">
        <v>6</v>
      </c>
      <c r="M81" s="342">
        <v>11.4</v>
      </c>
      <c r="N81" s="342">
        <v>10.7</v>
      </c>
      <c r="O81" s="342">
        <v>7.7</v>
      </c>
      <c r="P81" s="342">
        <v>7</v>
      </c>
      <c r="Q81" s="342">
        <v>6.9</v>
      </c>
      <c r="R81" s="342">
        <v>5.7</v>
      </c>
      <c r="S81" s="342">
        <v>9.5</v>
      </c>
      <c r="T81" s="342">
        <v>4.7</v>
      </c>
      <c r="U81" s="342">
        <v>5.5</v>
      </c>
      <c r="V81" s="342">
        <v>6.2</v>
      </c>
      <c r="W81" s="342">
        <v>8.1</v>
      </c>
      <c r="X81" s="342">
        <v>20.100000000000001</v>
      </c>
      <c r="Y81" s="342">
        <v>7.8</v>
      </c>
      <c r="Z81" s="342">
        <v>5.6</v>
      </c>
      <c r="AA81" s="342">
        <v>2.7</v>
      </c>
      <c r="AB81" s="342">
        <v>5.9</v>
      </c>
      <c r="AC81" s="342">
        <v>13.3</v>
      </c>
      <c r="AD81" s="342">
        <v>6.1</v>
      </c>
      <c r="AE81" s="342">
        <v>6.6</v>
      </c>
      <c r="AF81" s="342">
        <v>37.299999999999997</v>
      </c>
      <c r="AG81" s="342">
        <v>16.7</v>
      </c>
      <c r="AK81"/>
    </row>
    <row r="82" spans="2:37" s="340" customFormat="1" x14ac:dyDescent="0.2">
      <c r="B82" s="341">
        <v>0.83333333333333337</v>
      </c>
      <c r="C82" s="342">
        <v>12</v>
      </c>
      <c r="D82" s="342">
        <v>9.6999999999999993</v>
      </c>
      <c r="E82" s="342">
        <v>11.3</v>
      </c>
      <c r="F82" s="342">
        <v>6.9</v>
      </c>
      <c r="G82" s="342">
        <v>9.6</v>
      </c>
      <c r="H82" s="342">
        <v>9.8000000000000007</v>
      </c>
      <c r="I82" s="342">
        <v>22.9</v>
      </c>
      <c r="J82" s="342">
        <v>17.8</v>
      </c>
      <c r="K82" s="342">
        <v>19.600000000000001</v>
      </c>
      <c r="L82" s="342">
        <v>5.7</v>
      </c>
      <c r="M82" s="342">
        <v>12.4</v>
      </c>
      <c r="N82" s="342">
        <v>7.8</v>
      </c>
      <c r="O82" s="342">
        <v>8.3000000000000007</v>
      </c>
      <c r="P82" s="342">
        <v>6.7</v>
      </c>
      <c r="Q82" s="342">
        <v>6.5</v>
      </c>
      <c r="R82" s="342">
        <v>5.4</v>
      </c>
      <c r="S82" s="342">
        <v>8.1999999999999993</v>
      </c>
      <c r="T82" s="342">
        <v>4.5</v>
      </c>
      <c r="U82" s="342">
        <v>4.7</v>
      </c>
      <c r="V82" s="342">
        <v>6</v>
      </c>
      <c r="W82" s="342">
        <v>11.3</v>
      </c>
      <c r="X82" s="342">
        <v>23.3</v>
      </c>
      <c r="Y82" s="342">
        <v>7.2</v>
      </c>
      <c r="Z82" s="342">
        <v>5</v>
      </c>
      <c r="AA82" s="342">
        <v>3.1</v>
      </c>
      <c r="AB82" s="342">
        <v>5.0999999999999996</v>
      </c>
      <c r="AC82" s="342">
        <v>42.1</v>
      </c>
      <c r="AD82" s="342">
        <v>6</v>
      </c>
      <c r="AE82" s="342">
        <v>4.8</v>
      </c>
      <c r="AF82" s="342">
        <v>36.200000000000003</v>
      </c>
      <c r="AG82" s="342">
        <v>12.2</v>
      </c>
      <c r="AK82"/>
    </row>
    <row r="83" spans="2:37" s="340" customFormat="1" x14ac:dyDescent="0.2">
      <c r="B83" s="341">
        <v>0.875</v>
      </c>
      <c r="C83" s="342">
        <v>13.5</v>
      </c>
      <c r="D83" s="342">
        <v>10.199999999999999</v>
      </c>
      <c r="E83" s="342">
        <v>17.899999999999999</v>
      </c>
      <c r="F83" s="342">
        <v>6.7</v>
      </c>
      <c r="G83" s="342">
        <v>9</v>
      </c>
      <c r="H83" s="342">
        <v>10.1</v>
      </c>
      <c r="I83" s="342">
        <v>18</v>
      </c>
      <c r="J83" s="342">
        <v>15</v>
      </c>
      <c r="K83" s="342">
        <v>7.5</v>
      </c>
      <c r="L83" s="342">
        <v>9.1999999999999993</v>
      </c>
      <c r="M83" s="342">
        <v>13.8</v>
      </c>
      <c r="N83" s="342">
        <v>8.1999999999999993</v>
      </c>
      <c r="O83" s="342">
        <v>7.4</v>
      </c>
      <c r="P83" s="342">
        <v>7.5</v>
      </c>
      <c r="Q83" s="342">
        <v>6.5</v>
      </c>
      <c r="R83" s="342">
        <v>5</v>
      </c>
      <c r="S83" s="342">
        <v>7.4</v>
      </c>
      <c r="T83" s="342">
        <v>5</v>
      </c>
      <c r="U83" s="342">
        <v>4.9000000000000004</v>
      </c>
      <c r="V83" s="342">
        <v>7.2</v>
      </c>
      <c r="W83" s="342">
        <v>13.9</v>
      </c>
      <c r="X83" s="342">
        <v>26.9</v>
      </c>
      <c r="Y83" s="342">
        <v>8.6999999999999993</v>
      </c>
      <c r="Z83" s="342">
        <v>6</v>
      </c>
      <c r="AA83" s="342">
        <v>1.7</v>
      </c>
      <c r="AB83" s="342">
        <v>5.0999999999999996</v>
      </c>
      <c r="AC83" s="342">
        <v>6.5</v>
      </c>
      <c r="AD83" s="342">
        <v>8.1999999999999993</v>
      </c>
      <c r="AE83" s="342">
        <v>5</v>
      </c>
      <c r="AF83" s="342">
        <v>48.4</v>
      </c>
      <c r="AG83" s="342">
        <v>43.1</v>
      </c>
      <c r="AK83"/>
    </row>
    <row r="84" spans="2:37" s="340" customFormat="1" x14ac:dyDescent="0.2">
      <c r="B84" s="341">
        <v>0.91666666666666663</v>
      </c>
      <c r="C84" s="342">
        <v>13.7</v>
      </c>
      <c r="D84" s="342">
        <v>10.7</v>
      </c>
      <c r="E84" s="342">
        <v>17.899999999999999</v>
      </c>
      <c r="F84" s="342">
        <v>6.4</v>
      </c>
      <c r="G84" s="342">
        <v>14.3</v>
      </c>
      <c r="H84" s="342">
        <v>8.8000000000000007</v>
      </c>
      <c r="I84" s="342">
        <v>8.4</v>
      </c>
      <c r="J84" s="342">
        <v>11.8</v>
      </c>
      <c r="K84" s="342">
        <v>9.1999999999999993</v>
      </c>
      <c r="L84" s="342">
        <v>13.4</v>
      </c>
      <c r="M84" s="342">
        <v>12.4</v>
      </c>
      <c r="N84" s="342">
        <v>8.3000000000000007</v>
      </c>
      <c r="O84" s="342">
        <v>7.5</v>
      </c>
      <c r="P84" s="342">
        <v>7.5</v>
      </c>
      <c r="Q84" s="342">
        <v>7.5</v>
      </c>
      <c r="R84" s="342">
        <v>5.2</v>
      </c>
      <c r="S84" s="342">
        <v>6.7</v>
      </c>
      <c r="T84" s="342">
        <v>4.3</v>
      </c>
      <c r="U84" s="342">
        <v>5</v>
      </c>
      <c r="V84" s="342">
        <v>5.8</v>
      </c>
      <c r="W84" s="342">
        <v>17.7</v>
      </c>
      <c r="X84" s="342">
        <v>25</v>
      </c>
      <c r="Y84" s="342">
        <v>9</v>
      </c>
      <c r="Z84" s="342">
        <v>6.3</v>
      </c>
      <c r="AA84" s="342">
        <v>1.3</v>
      </c>
      <c r="AB84" s="342">
        <v>6.5</v>
      </c>
      <c r="AC84" s="342">
        <v>5.2</v>
      </c>
      <c r="AD84" s="342">
        <v>5.0999999999999996</v>
      </c>
      <c r="AE84" s="342">
        <v>3.8</v>
      </c>
      <c r="AF84" s="342">
        <v>29</v>
      </c>
      <c r="AG84" s="342">
        <v>36.6</v>
      </c>
    </row>
    <row r="85" spans="2:37" s="340" customFormat="1" x14ac:dyDescent="0.2">
      <c r="B85" s="341">
        <v>0.95833333333333337</v>
      </c>
      <c r="C85" s="342">
        <v>13.4</v>
      </c>
      <c r="D85" s="342">
        <v>7.2</v>
      </c>
      <c r="E85" s="342">
        <v>15</v>
      </c>
      <c r="F85" s="342">
        <v>7.1</v>
      </c>
      <c r="G85" s="342">
        <v>13.4</v>
      </c>
      <c r="H85" s="342">
        <v>11.7</v>
      </c>
      <c r="I85" s="342">
        <v>16.399999999999999</v>
      </c>
      <c r="J85" s="342">
        <v>7.8</v>
      </c>
      <c r="K85" s="342">
        <v>8.4</v>
      </c>
      <c r="L85" s="342">
        <v>10.6</v>
      </c>
      <c r="M85" s="342">
        <v>15.3</v>
      </c>
      <c r="N85" s="342">
        <v>9.6</v>
      </c>
      <c r="O85" s="342">
        <v>6.4</v>
      </c>
      <c r="P85" s="342">
        <v>7.1</v>
      </c>
      <c r="Q85" s="342">
        <v>9.4</v>
      </c>
      <c r="R85" s="342">
        <v>5.8</v>
      </c>
      <c r="S85" s="342">
        <v>7.7</v>
      </c>
      <c r="T85" s="342">
        <v>3.9</v>
      </c>
      <c r="U85" s="342">
        <v>5.6</v>
      </c>
      <c r="V85" s="342">
        <v>5.8</v>
      </c>
      <c r="W85" s="342">
        <v>19.7</v>
      </c>
      <c r="X85" s="342">
        <v>28.9</v>
      </c>
      <c r="Y85" s="342">
        <v>10.7</v>
      </c>
      <c r="Z85" s="342">
        <v>6.6</v>
      </c>
      <c r="AA85" s="342">
        <v>2.1</v>
      </c>
      <c r="AB85" s="342">
        <v>5.4</v>
      </c>
      <c r="AC85" s="342">
        <v>5.8</v>
      </c>
      <c r="AD85" s="342">
        <v>3.5</v>
      </c>
      <c r="AE85" s="342">
        <v>2.8</v>
      </c>
      <c r="AF85" s="342">
        <v>34.299999999999997</v>
      </c>
      <c r="AG85" s="342">
        <v>32.1</v>
      </c>
    </row>
    <row r="86" spans="2:37" s="343" customFormat="1" ht="33" customHeight="1" x14ac:dyDescent="0.2">
      <c r="B86" s="338" t="s">
        <v>309</v>
      </c>
      <c r="C86" s="352">
        <v>15.7</v>
      </c>
      <c r="D86" s="352">
        <v>11.2</v>
      </c>
      <c r="E86" s="352">
        <v>10.199999999999999</v>
      </c>
      <c r="F86" s="352">
        <v>12.4</v>
      </c>
      <c r="G86" s="352">
        <v>7.5</v>
      </c>
      <c r="H86" s="352">
        <v>11.6</v>
      </c>
      <c r="I86" s="352">
        <v>11.6</v>
      </c>
      <c r="J86" s="352">
        <v>10.5</v>
      </c>
      <c r="K86" s="352">
        <v>12.4</v>
      </c>
      <c r="L86" s="352">
        <v>8.8000000000000007</v>
      </c>
      <c r="M86" s="352">
        <v>11.5</v>
      </c>
      <c r="N86" s="352">
        <v>11.1</v>
      </c>
      <c r="O86" s="352">
        <v>8.5</v>
      </c>
      <c r="P86" s="352">
        <v>7.6</v>
      </c>
      <c r="Q86" s="352">
        <v>7.3</v>
      </c>
      <c r="R86" s="352">
        <v>8.5</v>
      </c>
      <c r="S86" s="352">
        <v>6.6</v>
      </c>
      <c r="T86" s="352">
        <v>6.2</v>
      </c>
      <c r="U86" s="352">
        <v>9.5</v>
      </c>
      <c r="V86" s="352">
        <v>12.7</v>
      </c>
      <c r="W86" s="352">
        <v>11.9</v>
      </c>
      <c r="X86" s="352">
        <v>15.8</v>
      </c>
      <c r="Y86" s="352">
        <v>13.9</v>
      </c>
      <c r="Z86" s="352">
        <v>12.3</v>
      </c>
      <c r="AA86" s="352">
        <v>9.1999999999999993</v>
      </c>
      <c r="AB86" s="352">
        <v>4.9000000000000004</v>
      </c>
      <c r="AC86" s="352">
        <v>10.7</v>
      </c>
      <c r="AD86" s="352">
        <v>5.8</v>
      </c>
      <c r="AE86" s="352">
        <v>4.4000000000000004</v>
      </c>
      <c r="AF86" s="352">
        <v>15.9</v>
      </c>
      <c r="AG86" s="352">
        <v>25.3</v>
      </c>
      <c r="AH86" s="292"/>
    </row>
    <row r="87" spans="2:37" s="343" customFormat="1" ht="27" customHeight="1" x14ac:dyDescent="0.2">
      <c r="B87" s="338" t="s">
        <v>310</v>
      </c>
      <c r="C87" s="362" t="s">
        <v>308</v>
      </c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</row>
    <row r="88" spans="2:37" s="335" customFormat="1" x14ac:dyDescent="0.2">
      <c r="B88" s="294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</row>
    <row r="89" spans="2:37" s="335" customFormat="1" ht="12" customHeight="1" x14ac:dyDescent="0.2"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</row>
    <row r="90" spans="2:37" s="335" customFormat="1" ht="15.75" customHeight="1" x14ac:dyDescent="0.2"/>
    <row r="91" spans="2:37" s="335" customFormat="1" ht="15.75" customHeight="1" x14ac:dyDescent="0.2">
      <c r="B91" s="357"/>
      <c r="C91" s="357"/>
      <c r="D91" s="357"/>
      <c r="E91" s="357"/>
      <c r="F91" s="358" t="s">
        <v>340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</row>
    <row r="92" spans="2:37" s="335" customFormat="1" ht="15.75" customHeight="1" x14ac:dyDescent="0.2">
      <c r="B92" s="357"/>
      <c r="C92" s="357"/>
      <c r="D92" s="357"/>
      <c r="E92" s="357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</row>
    <row r="93" spans="2:37" s="335" customFormat="1" ht="15.75" customHeight="1" x14ac:dyDescent="0.2">
      <c r="B93" s="357"/>
      <c r="C93" s="357"/>
      <c r="D93" s="357"/>
      <c r="E93" s="357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</row>
    <row r="94" spans="2:37" s="335" customFormat="1" ht="11.25" customHeight="1" x14ac:dyDescent="0.2">
      <c r="B94" s="336"/>
      <c r="C94" s="336"/>
      <c r="D94" s="336"/>
      <c r="E94" s="336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</row>
    <row r="95" spans="2:37" s="335" customFormat="1" ht="27.6" customHeight="1" x14ac:dyDescent="0.2">
      <c r="B95" s="359" t="s">
        <v>188</v>
      </c>
      <c r="C95" s="359"/>
      <c r="D95" s="282"/>
      <c r="E95" s="282"/>
      <c r="F95" s="283" t="s">
        <v>329</v>
      </c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</row>
    <row r="96" spans="2:37" s="335" customFormat="1" ht="8.25" customHeight="1" x14ac:dyDescent="0.2">
      <c r="B96" s="284"/>
      <c r="C96" s="284"/>
      <c r="D96" s="284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</row>
    <row r="97" spans="2:33" s="335" customFormat="1" ht="15.75" customHeight="1" x14ac:dyDescent="0.2">
      <c r="B97" s="282" t="s">
        <v>236</v>
      </c>
      <c r="C97" s="282"/>
      <c r="D97" s="282"/>
      <c r="E97" s="282"/>
      <c r="F97" s="283" t="s">
        <v>321</v>
      </c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139" t="s">
        <v>189</v>
      </c>
      <c r="R97" s="282"/>
      <c r="S97" s="282"/>
      <c r="T97" s="282"/>
      <c r="U97" s="282"/>
      <c r="V97" s="287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</row>
    <row r="98" spans="2:33" s="335" customFormat="1" ht="7.5" customHeight="1" x14ac:dyDescent="0.2">
      <c r="B98" s="284"/>
      <c r="C98" s="284"/>
      <c r="D98" s="284"/>
      <c r="E98" s="284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</row>
    <row r="99" spans="2:33" s="335" customFormat="1" ht="15.75" customHeight="1" x14ac:dyDescent="0.2">
      <c r="B99" s="360" t="s">
        <v>217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</row>
    <row r="100" spans="2:33" s="335" customFormat="1" ht="7.5" customHeight="1" x14ac:dyDescent="0.2">
      <c r="B100" s="284"/>
      <c r="C100" s="284"/>
      <c r="D100" s="284"/>
      <c r="E100" s="28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</row>
    <row r="101" spans="2:33" s="335" customFormat="1" ht="15.75" customHeight="1" x14ac:dyDescent="0.2">
      <c r="B101" s="282" t="s">
        <v>33</v>
      </c>
      <c r="C101" s="282"/>
      <c r="D101" s="282"/>
      <c r="E101" s="282"/>
      <c r="F101" s="286" t="s">
        <v>258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2" t="s">
        <v>8</v>
      </c>
      <c r="R101" s="282"/>
      <c r="S101" s="282"/>
      <c r="T101" s="282"/>
      <c r="U101" s="282"/>
      <c r="V101" s="353" t="s">
        <v>312</v>
      </c>
      <c r="W101" s="283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</row>
    <row r="102" spans="2:33" s="335" customFormat="1" ht="7.5" customHeight="1" x14ac:dyDescent="0.2">
      <c r="B102" s="284"/>
      <c r="C102" s="284"/>
      <c r="D102" s="284"/>
      <c r="E102" s="28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</row>
    <row r="103" spans="2:33" s="335" customFormat="1" ht="15.75" customHeight="1" x14ac:dyDescent="0.2">
      <c r="B103" s="282" t="s">
        <v>9</v>
      </c>
      <c r="C103" s="282"/>
      <c r="D103" s="282"/>
      <c r="E103" s="282"/>
      <c r="F103" s="286" t="s">
        <v>307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2" t="s">
        <v>10</v>
      </c>
      <c r="R103" s="282"/>
      <c r="S103" s="282"/>
      <c r="T103" s="282"/>
      <c r="U103" s="282"/>
      <c r="V103" s="361" t="s">
        <v>322</v>
      </c>
      <c r="W103" s="361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</row>
    <row r="104" spans="2:33" s="335" customFormat="1" ht="11.25" customHeight="1" x14ac:dyDescent="0.2">
      <c r="B104" s="336"/>
      <c r="C104" s="336"/>
      <c r="D104" s="336"/>
      <c r="E104" s="336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</row>
    <row r="105" spans="2:33" s="335" customFormat="1" ht="29.45" customHeight="1" x14ac:dyDescent="0.2">
      <c r="B105" s="338" t="s">
        <v>257</v>
      </c>
      <c r="C105" s="339">
        <v>1</v>
      </c>
      <c r="D105" s="339">
        <v>2</v>
      </c>
      <c r="E105" s="339">
        <v>3</v>
      </c>
      <c r="F105" s="339">
        <v>4</v>
      </c>
      <c r="G105" s="339">
        <v>5</v>
      </c>
      <c r="H105" s="339">
        <v>6</v>
      </c>
      <c r="I105" s="339">
        <v>7</v>
      </c>
      <c r="J105" s="339">
        <v>8</v>
      </c>
      <c r="K105" s="339">
        <v>9</v>
      </c>
      <c r="L105" s="339">
        <v>10</v>
      </c>
      <c r="M105" s="339">
        <v>11</v>
      </c>
      <c r="N105" s="339">
        <v>12</v>
      </c>
      <c r="O105" s="339">
        <v>13</v>
      </c>
      <c r="P105" s="339">
        <v>14</v>
      </c>
      <c r="Q105" s="339">
        <v>15</v>
      </c>
      <c r="R105" s="339">
        <v>16</v>
      </c>
      <c r="S105" s="339">
        <v>17</v>
      </c>
      <c r="T105" s="339">
        <v>18</v>
      </c>
      <c r="U105" s="339">
        <v>19</v>
      </c>
      <c r="V105" s="339">
        <v>20</v>
      </c>
      <c r="W105" s="339">
        <v>21</v>
      </c>
      <c r="X105" s="339">
        <v>22</v>
      </c>
      <c r="Y105" s="339">
        <v>23</v>
      </c>
      <c r="Z105" s="339">
        <v>24</v>
      </c>
      <c r="AA105" s="339">
        <v>25</v>
      </c>
      <c r="AB105" s="339">
        <v>26</v>
      </c>
      <c r="AC105" s="339">
        <v>27</v>
      </c>
      <c r="AD105" s="339">
        <v>28</v>
      </c>
      <c r="AE105" s="339">
        <v>29</v>
      </c>
      <c r="AF105" s="339">
        <v>30</v>
      </c>
    </row>
    <row r="106" spans="2:33" s="340" customFormat="1" x14ac:dyDescent="0.2">
      <c r="B106" s="341">
        <v>0</v>
      </c>
      <c r="C106" s="342">
        <v>2.9</v>
      </c>
      <c r="D106" s="342">
        <v>1.8</v>
      </c>
      <c r="E106" s="342">
        <v>3.7</v>
      </c>
      <c r="F106" s="342">
        <v>4.0999999999999996</v>
      </c>
      <c r="G106" s="342">
        <v>4.4000000000000004</v>
      </c>
      <c r="H106" s="342">
        <v>7.1</v>
      </c>
      <c r="I106" s="342">
        <v>7.4</v>
      </c>
      <c r="J106" s="342">
        <v>25.2</v>
      </c>
      <c r="K106" s="342">
        <v>5.3</v>
      </c>
      <c r="L106" s="342">
        <v>16.399999999999999</v>
      </c>
      <c r="M106" s="342">
        <v>11.3</v>
      </c>
      <c r="N106" s="342">
        <v>29.9</v>
      </c>
      <c r="O106" s="342">
        <v>25.5</v>
      </c>
      <c r="P106" s="342">
        <v>31.4</v>
      </c>
      <c r="Q106" s="342">
        <v>5</v>
      </c>
      <c r="R106" s="342">
        <v>22.3</v>
      </c>
      <c r="S106" s="342">
        <v>2.7</v>
      </c>
      <c r="T106" s="342" t="s">
        <v>380</v>
      </c>
      <c r="U106" s="342" t="s">
        <v>380</v>
      </c>
      <c r="V106" s="342" t="s">
        <v>380</v>
      </c>
      <c r="W106" s="342" t="s">
        <v>380</v>
      </c>
      <c r="X106" s="342" t="s">
        <v>380</v>
      </c>
      <c r="Y106" s="342">
        <v>9.6999999999999993</v>
      </c>
      <c r="Z106" s="342">
        <v>7.6</v>
      </c>
      <c r="AA106" s="342">
        <v>6.5</v>
      </c>
      <c r="AB106" s="342">
        <v>10.7</v>
      </c>
      <c r="AC106" s="342">
        <v>21</v>
      </c>
      <c r="AD106" s="342">
        <v>30</v>
      </c>
      <c r="AE106" s="342">
        <v>34.799999999999997</v>
      </c>
      <c r="AF106" s="342">
        <v>15</v>
      </c>
    </row>
    <row r="107" spans="2:33" s="340" customFormat="1" x14ac:dyDescent="0.2">
      <c r="B107" s="341">
        <v>4.1666666666666664E-2</v>
      </c>
      <c r="C107" s="342">
        <v>9.8000000000000007</v>
      </c>
      <c r="D107" s="342">
        <v>5.0999999999999996</v>
      </c>
      <c r="E107" s="342">
        <v>3.8</v>
      </c>
      <c r="F107" s="342">
        <v>3.7</v>
      </c>
      <c r="G107" s="342">
        <v>4.4000000000000004</v>
      </c>
      <c r="H107" s="342">
        <v>6.4</v>
      </c>
      <c r="I107" s="342">
        <v>19</v>
      </c>
      <c r="J107" s="342">
        <v>58.5</v>
      </c>
      <c r="K107" s="342">
        <v>4.4000000000000004</v>
      </c>
      <c r="L107" s="342">
        <v>7</v>
      </c>
      <c r="M107" s="342">
        <v>15.3</v>
      </c>
      <c r="N107" s="342">
        <v>28.7</v>
      </c>
      <c r="O107" s="342">
        <v>23.4</v>
      </c>
      <c r="P107" s="342">
        <v>14.8</v>
      </c>
      <c r="Q107" s="342">
        <v>6.8</v>
      </c>
      <c r="R107" s="342">
        <v>12.2</v>
      </c>
      <c r="S107" s="342">
        <v>3</v>
      </c>
      <c r="T107" s="342" t="s">
        <v>380</v>
      </c>
      <c r="U107" s="342" t="s">
        <v>380</v>
      </c>
      <c r="V107" s="342" t="s">
        <v>380</v>
      </c>
      <c r="W107" s="342" t="s">
        <v>380</v>
      </c>
      <c r="X107" s="342" t="s">
        <v>379</v>
      </c>
      <c r="Y107" s="342">
        <v>7.8</v>
      </c>
      <c r="Z107" s="342">
        <v>7.6</v>
      </c>
      <c r="AA107" s="342">
        <v>5.9</v>
      </c>
      <c r="AB107" s="342">
        <v>6.9</v>
      </c>
      <c r="AC107" s="342">
        <v>6.8</v>
      </c>
      <c r="AD107" s="342">
        <v>55.8</v>
      </c>
      <c r="AE107" s="342">
        <v>28.6</v>
      </c>
      <c r="AF107" s="342">
        <v>19.100000000000001</v>
      </c>
    </row>
    <row r="108" spans="2:33" s="340" customFormat="1" x14ac:dyDescent="0.2">
      <c r="B108" s="341">
        <v>8.3333333333333329E-2</v>
      </c>
      <c r="C108" s="342">
        <v>7.3</v>
      </c>
      <c r="D108" s="342">
        <v>5.0999999999999996</v>
      </c>
      <c r="E108" s="342">
        <v>3.3</v>
      </c>
      <c r="F108" s="342">
        <v>3.6</v>
      </c>
      <c r="G108" s="342">
        <v>4.3</v>
      </c>
      <c r="H108" s="342">
        <v>13.2</v>
      </c>
      <c r="I108" s="342">
        <v>23.8</v>
      </c>
      <c r="J108" s="342">
        <v>16.600000000000001</v>
      </c>
      <c r="K108" s="342">
        <v>5</v>
      </c>
      <c r="L108" s="342">
        <v>6.7</v>
      </c>
      <c r="M108" s="342">
        <v>18.8</v>
      </c>
      <c r="N108" s="342">
        <v>31.5</v>
      </c>
      <c r="O108" s="342">
        <v>27.1</v>
      </c>
      <c r="P108" s="342">
        <v>9.6</v>
      </c>
      <c r="Q108" s="342">
        <v>5.7</v>
      </c>
      <c r="R108" s="342">
        <v>5.4</v>
      </c>
      <c r="S108" s="342">
        <v>2.4</v>
      </c>
      <c r="T108" s="342" t="s">
        <v>380</v>
      </c>
      <c r="U108" s="342" t="s">
        <v>380</v>
      </c>
      <c r="V108" s="342" t="s">
        <v>380</v>
      </c>
      <c r="W108" s="342" t="s">
        <v>380</v>
      </c>
      <c r="X108" s="342">
        <v>10.199999999999999</v>
      </c>
      <c r="Y108" s="342">
        <v>7.5</v>
      </c>
      <c r="Z108" s="342">
        <v>8.1999999999999993</v>
      </c>
      <c r="AA108" s="342">
        <v>5.5</v>
      </c>
      <c r="AB108" s="342">
        <v>6.1</v>
      </c>
      <c r="AC108" s="342">
        <v>7.2</v>
      </c>
      <c r="AD108" s="342">
        <v>61.7</v>
      </c>
      <c r="AE108" s="342">
        <v>14.6</v>
      </c>
      <c r="AF108" s="342">
        <v>71.3</v>
      </c>
    </row>
    <row r="109" spans="2:33" s="340" customFormat="1" x14ac:dyDescent="0.2">
      <c r="B109" s="341">
        <v>0.125</v>
      </c>
      <c r="C109" s="342">
        <v>1.5</v>
      </c>
      <c r="D109" s="342">
        <v>5.6</v>
      </c>
      <c r="E109" s="342">
        <v>2.9</v>
      </c>
      <c r="F109" s="342">
        <v>9.4</v>
      </c>
      <c r="G109" s="342">
        <v>4.5999999999999996</v>
      </c>
      <c r="H109" s="342">
        <v>15.4</v>
      </c>
      <c r="I109" s="342">
        <v>19.8</v>
      </c>
      <c r="J109" s="342">
        <v>8.1999999999999993</v>
      </c>
      <c r="K109" s="342">
        <v>5.7</v>
      </c>
      <c r="L109" s="342">
        <v>22</v>
      </c>
      <c r="M109" s="342">
        <v>22.3</v>
      </c>
      <c r="N109" s="342">
        <v>19.8</v>
      </c>
      <c r="O109" s="342">
        <v>22.8</v>
      </c>
      <c r="P109" s="342">
        <v>5.2</v>
      </c>
      <c r="Q109" s="342">
        <v>7</v>
      </c>
      <c r="R109" s="342">
        <v>12.1</v>
      </c>
      <c r="S109" s="342">
        <v>8.3000000000000007</v>
      </c>
      <c r="T109" s="342" t="s">
        <v>380</v>
      </c>
      <c r="U109" s="342" t="s">
        <v>380</v>
      </c>
      <c r="V109" s="342" t="s">
        <v>380</v>
      </c>
      <c r="W109" s="342" t="s">
        <v>380</v>
      </c>
      <c r="X109" s="342">
        <v>12.6</v>
      </c>
      <c r="Y109" s="342">
        <v>7.5</v>
      </c>
      <c r="Z109" s="342">
        <v>8.1</v>
      </c>
      <c r="AA109" s="342">
        <v>6.1</v>
      </c>
      <c r="AB109" s="342">
        <v>6.5</v>
      </c>
      <c r="AC109" s="342">
        <v>12.6</v>
      </c>
      <c r="AD109" s="342">
        <v>31.1</v>
      </c>
      <c r="AE109" s="342">
        <v>8.4</v>
      </c>
      <c r="AF109" s="342">
        <v>58.6</v>
      </c>
    </row>
    <row r="110" spans="2:33" s="340" customFormat="1" x14ac:dyDescent="0.2">
      <c r="B110" s="341">
        <v>0.16666666666666666</v>
      </c>
      <c r="C110" s="342">
        <v>1.9</v>
      </c>
      <c r="D110" s="342">
        <v>13.1</v>
      </c>
      <c r="E110" s="342">
        <v>2.4</v>
      </c>
      <c r="F110" s="342">
        <v>9.1999999999999993</v>
      </c>
      <c r="G110" s="342">
        <v>4.5</v>
      </c>
      <c r="H110" s="342">
        <v>19.399999999999999</v>
      </c>
      <c r="I110" s="342">
        <v>15.4</v>
      </c>
      <c r="J110" s="342">
        <v>7.9</v>
      </c>
      <c r="K110" s="342">
        <v>5.4</v>
      </c>
      <c r="L110" s="342">
        <v>26.7</v>
      </c>
      <c r="M110" s="342">
        <v>24.9</v>
      </c>
      <c r="N110" s="342">
        <v>18</v>
      </c>
      <c r="O110" s="342">
        <v>12.5</v>
      </c>
      <c r="P110" s="342">
        <v>6.6</v>
      </c>
      <c r="Q110" s="342">
        <v>19.899999999999999</v>
      </c>
      <c r="R110" s="342">
        <v>15.8</v>
      </c>
      <c r="S110" s="342">
        <v>35.299999999999997</v>
      </c>
      <c r="T110" s="342" t="s">
        <v>380</v>
      </c>
      <c r="U110" s="342" t="s">
        <v>380</v>
      </c>
      <c r="V110" s="342" t="s">
        <v>380</v>
      </c>
      <c r="W110" s="342" t="s">
        <v>380</v>
      </c>
      <c r="X110" s="342">
        <v>9.1999999999999993</v>
      </c>
      <c r="Y110" s="342">
        <v>7.4</v>
      </c>
      <c r="Z110" s="342">
        <v>9.1999999999999993</v>
      </c>
      <c r="AA110" s="342">
        <v>9.5</v>
      </c>
      <c r="AB110" s="342">
        <v>14</v>
      </c>
      <c r="AC110" s="342">
        <v>19</v>
      </c>
      <c r="AD110" s="342">
        <v>23.5</v>
      </c>
      <c r="AE110" s="342">
        <v>8</v>
      </c>
      <c r="AF110" s="342">
        <v>6.5</v>
      </c>
    </row>
    <row r="111" spans="2:33" s="340" customFormat="1" x14ac:dyDescent="0.2">
      <c r="B111" s="341">
        <v>0.20833333333333334</v>
      </c>
      <c r="C111" s="342">
        <v>3.1</v>
      </c>
      <c r="D111" s="342">
        <v>3.8</v>
      </c>
      <c r="E111" s="342">
        <v>4.4000000000000004</v>
      </c>
      <c r="F111" s="342">
        <v>8.8000000000000007</v>
      </c>
      <c r="G111" s="342">
        <v>4.5</v>
      </c>
      <c r="H111" s="342">
        <v>20</v>
      </c>
      <c r="I111" s="342">
        <v>11.2</v>
      </c>
      <c r="J111" s="342">
        <v>6.7</v>
      </c>
      <c r="K111" s="342">
        <v>4.5</v>
      </c>
      <c r="L111" s="342">
        <v>22.3</v>
      </c>
      <c r="M111" s="342">
        <v>17.3</v>
      </c>
      <c r="N111" s="342">
        <v>21.3</v>
      </c>
      <c r="O111" s="342">
        <v>10.9</v>
      </c>
      <c r="P111" s="342">
        <v>6.2</v>
      </c>
      <c r="Q111" s="342">
        <v>14.3</v>
      </c>
      <c r="R111" s="342">
        <v>11.2</v>
      </c>
      <c r="S111" s="342">
        <v>43.1</v>
      </c>
      <c r="T111" s="342" t="s">
        <v>380</v>
      </c>
      <c r="U111" s="342" t="s">
        <v>380</v>
      </c>
      <c r="V111" s="342" t="s">
        <v>380</v>
      </c>
      <c r="W111" s="342" t="s">
        <v>380</v>
      </c>
      <c r="X111" s="342">
        <v>12.4</v>
      </c>
      <c r="Y111" s="342">
        <v>7.9</v>
      </c>
      <c r="Z111" s="342">
        <v>12.5</v>
      </c>
      <c r="AA111" s="342">
        <v>31</v>
      </c>
      <c r="AB111" s="342">
        <v>6.7</v>
      </c>
      <c r="AC111" s="342">
        <v>13.7</v>
      </c>
      <c r="AD111" s="342">
        <v>17.399999999999999</v>
      </c>
      <c r="AE111" s="342">
        <v>7.1</v>
      </c>
      <c r="AF111" s="342">
        <v>10</v>
      </c>
    </row>
    <row r="112" spans="2:33" s="340" customFormat="1" x14ac:dyDescent="0.2">
      <c r="B112" s="341">
        <v>0.25</v>
      </c>
      <c r="C112" s="342">
        <v>1.7</v>
      </c>
      <c r="D112" s="342">
        <v>2.7</v>
      </c>
      <c r="E112" s="342">
        <v>3.3</v>
      </c>
      <c r="F112" s="342">
        <v>9.9</v>
      </c>
      <c r="G112" s="342">
        <v>5.3</v>
      </c>
      <c r="H112" s="342">
        <v>11.2</v>
      </c>
      <c r="I112" s="342">
        <v>7.8</v>
      </c>
      <c r="J112" s="342">
        <v>15.6</v>
      </c>
      <c r="K112" s="342">
        <v>4.9000000000000004</v>
      </c>
      <c r="L112" s="342">
        <v>22.6</v>
      </c>
      <c r="M112" s="342">
        <v>13.9</v>
      </c>
      <c r="N112" s="342">
        <v>23.3</v>
      </c>
      <c r="O112" s="342">
        <v>15.4</v>
      </c>
      <c r="P112" s="342">
        <v>7.9</v>
      </c>
      <c r="Q112" s="342">
        <v>27.6</v>
      </c>
      <c r="R112" s="342">
        <v>14</v>
      </c>
      <c r="S112" s="342">
        <v>35.299999999999997</v>
      </c>
      <c r="T112" s="342" t="s">
        <v>380</v>
      </c>
      <c r="U112" s="342" t="s">
        <v>380</v>
      </c>
      <c r="V112" s="342" t="s">
        <v>380</v>
      </c>
      <c r="W112" s="342" t="s">
        <v>380</v>
      </c>
      <c r="X112" s="342">
        <v>7.9</v>
      </c>
      <c r="Y112" s="342">
        <v>10.4</v>
      </c>
      <c r="Z112" s="342">
        <v>18.8</v>
      </c>
      <c r="AA112" s="342">
        <v>16.600000000000001</v>
      </c>
      <c r="AB112" s="342">
        <v>8.6</v>
      </c>
      <c r="AC112" s="342">
        <v>10</v>
      </c>
      <c r="AD112" s="342">
        <v>24.4</v>
      </c>
      <c r="AE112" s="342">
        <v>7.2</v>
      </c>
      <c r="AF112" s="342">
        <v>41</v>
      </c>
    </row>
    <row r="113" spans="2:36" s="340" customFormat="1" x14ac:dyDescent="0.2">
      <c r="B113" s="341">
        <v>0.29166666666666669</v>
      </c>
      <c r="C113" s="342">
        <v>1.7</v>
      </c>
      <c r="D113" s="342">
        <v>3.4</v>
      </c>
      <c r="E113" s="342">
        <v>4.2</v>
      </c>
      <c r="F113" s="342">
        <v>7.8</v>
      </c>
      <c r="G113" s="342">
        <v>5.3</v>
      </c>
      <c r="H113" s="342">
        <v>12.3</v>
      </c>
      <c r="I113" s="342">
        <v>7.3</v>
      </c>
      <c r="J113" s="342">
        <v>31.2</v>
      </c>
      <c r="K113" s="342">
        <v>5.8</v>
      </c>
      <c r="L113" s="342">
        <v>20.100000000000001</v>
      </c>
      <c r="M113" s="342">
        <v>16.899999999999999</v>
      </c>
      <c r="N113" s="342">
        <v>14.5</v>
      </c>
      <c r="O113" s="342">
        <v>15</v>
      </c>
      <c r="P113" s="342">
        <v>19.100000000000001</v>
      </c>
      <c r="Q113" s="342">
        <v>22.1</v>
      </c>
      <c r="R113" s="342">
        <v>14.9</v>
      </c>
      <c r="S113" s="342">
        <v>26.6</v>
      </c>
      <c r="T113" s="342" t="s">
        <v>380</v>
      </c>
      <c r="U113" s="342" t="s">
        <v>380</v>
      </c>
      <c r="V113" s="342" t="s">
        <v>380</v>
      </c>
      <c r="W113" s="342" t="s">
        <v>380</v>
      </c>
      <c r="X113" s="342">
        <v>12.4</v>
      </c>
      <c r="Y113" s="342">
        <v>13.2</v>
      </c>
      <c r="Z113" s="342">
        <v>30.7</v>
      </c>
      <c r="AA113" s="342">
        <v>8.5</v>
      </c>
      <c r="AB113" s="342">
        <v>8</v>
      </c>
      <c r="AC113" s="342">
        <v>7.8</v>
      </c>
      <c r="AD113" s="342">
        <v>36.6</v>
      </c>
      <c r="AE113" s="342">
        <v>6.6</v>
      </c>
      <c r="AF113" s="342">
        <v>30.1</v>
      </c>
    </row>
    <row r="114" spans="2:36" s="340" customFormat="1" x14ac:dyDescent="0.2">
      <c r="B114" s="341">
        <v>0.33333333333333331</v>
      </c>
      <c r="C114" s="342">
        <v>1.4</v>
      </c>
      <c r="D114" s="342">
        <v>3.2</v>
      </c>
      <c r="E114" s="342">
        <v>3.6</v>
      </c>
      <c r="F114" s="342">
        <v>10.6</v>
      </c>
      <c r="G114" s="342">
        <v>6.2</v>
      </c>
      <c r="H114" s="342">
        <v>10.6</v>
      </c>
      <c r="I114" s="342">
        <v>10.199999999999999</v>
      </c>
      <c r="J114" s="342">
        <v>23</v>
      </c>
      <c r="K114" s="342">
        <v>6.9</v>
      </c>
      <c r="L114" s="342">
        <v>18.100000000000001</v>
      </c>
      <c r="M114" s="342">
        <v>17.600000000000001</v>
      </c>
      <c r="N114" s="342">
        <v>10.4</v>
      </c>
      <c r="O114" s="342">
        <v>9.8000000000000007</v>
      </c>
      <c r="P114" s="342">
        <v>16.5</v>
      </c>
      <c r="Q114" s="342">
        <v>28.6</v>
      </c>
      <c r="R114" s="342">
        <v>9</v>
      </c>
      <c r="S114" s="342">
        <v>8.4</v>
      </c>
      <c r="T114" s="342" t="s">
        <v>380</v>
      </c>
      <c r="U114" s="342" t="s">
        <v>380</v>
      </c>
      <c r="V114" s="342" t="s">
        <v>380</v>
      </c>
      <c r="W114" s="342" t="s">
        <v>380</v>
      </c>
      <c r="X114" s="342">
        <v>10.4</v>
      </c>
      <c r="Y114" s="342">
        <v>11</v>
      </c>
      <c r="Z114" s="342">
        <v>24.7</v>
      </c>
      <c r="AA114" s="342">
        <v>7.1</v>
      </c>
      <c r="AB114" s="342">
        <v>9.1999999999999993</v>
      </c>
      <c r="AC114" s="342">
        <v>7.7</v>
      </c>
      <c r="AD114" s="342">
        <v>28.2</v>
      </c>
      <c r="AE114" s="342">
        <v>6.9</v>
      </c>
      <c r="AF114" s="342">
        <v>17.899999999999999</v>
      </c>
    </row>
    <row r="115" spans="2:36" s="340" customFormat="1" x14ac:dyDescent="0.2">
      <c r="B115" s="341">
        <v>0.375</v>
      </c>
      <c r="C115" s="342">
        <v>1.5</v>
      </c>
      <c r="D115" s="342">
        <v>3.3</v>
      </c>
      <c r="E115" s="342">
        <v>3.5</v>
      </c>
      <c r="F115" s="342">
        <v>12</v>
      </c>
      <c r="G115" s="342">
        <v>6.6</v>
      </c>
      <c r="H115" s="342">
        <v>11</v>
      </c>
      <c r="I115" s="342">
        <v>10.1</v>
      </c>
      <c r="J115" s="342">
        <v>17.2</v>
      </c>
      <c r="K115" s="342">
        <v>6.2</v>
      </c>
      <c r="L115" s="342">
        <v>14.5</v>
      </c>
      <c r="M115" s="342">
        <v>12.7</v>
      </c>
      <c r="N115" s="342">
        <v>6.3</v>
      </c>
      <c r="O115" s="342">
        <v>10.3</v>
      </c>
      <c r="P115" s="342">
        <v>18.7</v>
      </c>
      <c r="Q115" s="342">
        <v>29.2</v>
      </c>
      <c r="R115" s="342">
        <v>4.3</v>
      </c>
      <c r="S115" s="342">
        <v>14.2</v>
      </c>
      <c r="T115" s="342" t="s">
        <v>380</v>
      </c>
      <c r="U115" s="342" t="s">
        <v>380</v>
      </c>
      <c r="V115" s="342" t="s">
        <v>380</v>
      </c>
      <c r="W115" s="342" t="s">
        <v>380</v>
      </c>
      <c r="X115" s="342">
        <v>9.6</v>
      </c>
      <c r="Y115" s="342">
        <v>10.6</v>
      </c>
      <c r="Z115" s="342">
        <v>20.7</v>
      </c>
      <c r="AA115" s="342">
        <v>8.3000000000000007</v>
      </c>
      <c r="AB115" s="342">
        <v>8</v>
      </c>
      <c r="AC115" s="342">
        <v>8.8000000000000007</v>
      </c>
      <c r="AD115" s="342">
        <v>11</v>
      </c>
      <c r="AE115" s="342">
        <v>7.2</v>
      </c>
      <c r="AF115" s="342">
        <v>8.8000000000000007</v>
      </c>
    </row>
    <row r="116" spans="2:36" s="340" customFormat="1" x14ac:dyDescent="0.2">
      <c r="B116" s="341">
        <v>0.41666666666666669</v>
      </c>
      <c r="C116" s="342">
        <v>1.4</v>
      </c>
      <c r="D116" s="342">
        <v>3.3</v>
      </c>
      <c r="E116" s="342">
        <v>4.4000000000000004</v>
      </c>
      <c r="F116" s="342">
        <v>9.4</v>
      </c>
      <c r="G116" s="342">
        <v>5.3</v>
      </c>
      <c r="H116" s="342">
        <v>8.9</v>
      </c>
      <c r="I116" s="342">
        <v>11.8</v>
      </c>
      <c r="J116" s="342">
        <v>10.6</v>
      </c>
      <c r="K116" s="342">
        <v>6.6</v>
      </c>
      <c r="L116" s="342">
        <v>11.4</v>
      </c>
      <c r="M116" s="342">
        <v>10.9</v>
      </c>
      <c r="N116" s="342">
        <v>4.4000000000000004</v>
      </c>
      <c r="O116" s="342">
        <v>11.9</v>
      </c>
      <c r="P116" s="342">
        <v>10.3</v>
      </c>
      <c r="Q116" s="342">
        <v>18.7</v>
      </c>
      <c r="R116" s="342">
        <v>5.7</v>
      </c>
      <c r="S116" s="342">
        <v>4.9000000000000004</v>
      </c>
      <c r="T116" s="342" t="s">
        <v>380</v>
      </c>
      <c r="U116" s="342" t="s">
        <v>380</v>
      </c>
      <c r="V116" s="342" t="s">
        <v>380</v>
      </c>
      <c r="W116" s="342" t="s">
        <v>380</v>
      </c>
      <c r="X116" s="342">
        <v>10.5</v>
      </c>
      <c r="Y116" s="342">
        <v>10.6</v>
      </c>
      <c r="Z116" s="342">
        <v>14.3</v>
      </c>
      <c r="AA116" s="342">
        <v>10.199999999999999</v>
      </c>
      <c r="AB116" s="342">
        <v>9.5</v>
      </c>
      <c r="AC116" s="342">
        <v>10.4</v>
      </c>
      <c r="AD116" s="342">
        <v>12.6</v>
      </c>
      <c r="AE116" s="342">
        <v>7.3</v>
      </c>
      <c r="AF116" s="342">
        <v>6.6</v>
      </c>
    </row>
    <row r="117" spans="2:36" s="340" customFormat="1" x14ac:dyDescent="0.2">
      <c r="B117" s="341">
        <v>0.45833333333333331</v>
      </c>
      <c r="C117" s="342">
        <v>1.6</v>
      </c>
      <c r="D117" s="342">
        <v>3.5</v>
      </c>
      <c r="E117" s="342">
        <v>4</v>
      </c>
      <c r="F117" s="342">
        <v>6.3</v>
      </c>
      <c r="G117" s="342">
        <v>5.8</v>
      </c>
      <c r="H117" s="342">
        <v>7</v>
      </c>
      <c r="I117" s="342">
        <v>18.2</v>
      </c>
      <c r="J117" s="342">
        <v>9.4</v>
      </c>
      <c r="K117" s="342">
        <v>7.6</v>
      </c>
      <c r="L117" s="342">
        <v>8.3000000000000007</v>
      </c>
      <c r="M117" s="342">
        <v>8.6999999999999993</v>
      </c>
      <c r="N117" s="342">
        <v>4</v>
      </c>
      <c r="O117" s="342">
        <v>7.9</v>
      </c>
      <c r="P117" s="342">
        <v>8.1</v>
      </c>
      <c r="Q117" s="342">
        <v>13.3</v>
      </c>
      <c r="R117" s="342">
        <v>6.3</v>
      </c>
      <c r="S117" s="342">
        <v>6.8</v>
      </c>
      <c r="T117" s="342" t="s">
        <v>380</v>
      </c>
      <c r="U117" s="342" t="s">
        <v>380</v>
      </c>
      <c r="V117" s="342" t="s">
        <v>380</v>
      </c>
      <c r="W117" s="342" t="s">
        <v>380</v>
      </c>
      <c r="X117" s="342">
        <v>11.2</v>
      </c>
      <c r="Y117" s="342">
        <v>10.6</v>
      </c>
      <c r="Z117" s="342">
        <v>12.7</v>
      </c>
      <c r="AA117" s="342">
        <v>11.3</v>
      </c>
      <c r="AB117" s="342">
        <v>9.1999999999999993</v>
      </c>
      <c r="AC117" s="342">
        <v>12.4</v>
      </c>
      <c r="AD117" s="342">
        <v>10.7</v>
      </c>
      <c r="AE117" s="342">
        <v>7</v>
      </c>
      <c r="AF117" s="342">
        <v>5.5</v>
      </c>
    </row>
    <row r="118" spans="2:36" s="340" customFormat="1" x14ac:dyDescent="0.2">
      <c r="B118" s="341">
        <v>0.5</v>
      </c>
      <c r="C118" s="342">
        <v>2.1</v>
      </c>
      <c r="D118" s="342">
        <v>2.8</v>
      </c>
      <c r="E118" s="342">
        <v>3.6</v>
      </c>
      <c r="F118" s="342">
        <v>6</v>
      </c>
      <c r="G118" s="342">
        <v>5.3</v>
      </c>
      <c r="H118" s="342">
        <v>7.6</v>
      </c>
      <c r="I118" s="342">
        <v>11</v>
      </c>
      <c r="J118" s="342">
        <v>8.6999999999999993</v>
      </c>
      <c r="K118" s="342">
        <v>6.8</v>
      </c>
      <c r="L118" s="342">
        <v>7.5</v>
      </c>
      <c r="M118" s="342">
        <v>8</v>
      </c>
      <c r="N118" s="342">
        <v>3.8</v>
      </c>
      <c r="O118" s="342">
        <v>5.7</v>
      </c>
      <c r="P118" s="342">
        <v>6.9</v>
      </c>
      <c r="Q118" s="342">
        <v>7</v>
      </c>
      <c r="R118" s="342">
        <v>4.7</v>
      </c>
      <c r="S118" s="342">
        <v>8</v>
      </c>
      <c r="T118" s="342" t="s">
        <v>380</v>
      </c>
      <c r="U118" s="342" t="s">
        <v>380</v>
      </c>
      <c r="V118" s="342" t="s">
        <v>380</v>
      </c>
      <c r="W118" s="342" t="s">
        <v>380</v>
      </c>
      <c r="X118" s="342">
        <v>10.8</v>
      </c>
      <c r="Y118" s="342">
        <v>10</v>
      </c>
      <c r="Z118" s="342">
        <v>11.4</v>
      </c>
      <c r="AA118" s="342">
        <v>8</v>
      </c>
      <c r="AB118" s="342">
        <v>10</v>
      </c>
      <c r="AC118" s="342">
        <v>8.6</v>
      </c>
      <c r="AD118" s="342">
        <v>9.6999999999999993</v>
      </c>
      <c r="AE118" s="342">
        <v>8.3000000000000007</v>
      </c>
      <c r="AF118" s="342">
        <v>6.8</v>
      </c>
    </row>
    <row r="119" spans="2:36" s="340" customFormat="1" x14ac:dyDescent="0.2">
      <c r="B119" s="341">
        <v>0.54166666666666663</v>
      </c>
      <c r="C119" s="342">
        <v>1.8</v>
      </c>
      <c r="D119" s="342">
        <v>3.2</v>
      </c>
      <c r="E119" s="342">
        <v>2.5</v>
      </c>
      <c r="F119" s="342">
        <v>5.5</v>
      </c>
      <c r="G119" s="342">
        <v>8.1</v>
      </c>
      <c r="H119" s="342">
        <v>7.1</v>
      </c>
      <c r="I119" s="342">
        <v>11.4</v>
      </c>
      <c r="J119" s="342">
        <v>8.5</v>
      </c>
      <c r="K119" s="342">
        <v>7.1</v>
      </c>
      <c r="L119" s="342">
        <v>6.8</v>
      </c>
      <c r="M119" s="342">
        <v>7.3</v>
      </c>
      <c r="N119" s="342">
        <v>5.4</v>
      </c>
      <c r="O119" s="342">
        <v>6.7</v>
      </c>
      <c r="P119" s="342">
        <v>7</v>
      </c>
      <c r="Q119" s="342">
        <v>7.9</v>
      </c>
      <c r="R119" s="342">
        <v>5.4</v>
      </c>
      <c r="S119" s="342">
        <v>5.8</v>
      </c>
      <c r="T119" s="342" t="s">
        <v>380</v>
      </c>
      <c r="U119" s="342" t="s">
        <v>380</v>
      </c>
      <c r="V119" s="342" t="s">
        <v>380</v>
      </c>
      <c r="W119" s="342" t="s">
        <v>380</v>
      </c>
      <c r="X119" s="342">
        <v>9.3000000000000007</v>
      </c>
      <c r="Y119" s="342">
        <v>10.3</v>
      </c>
      <c r="Z119" s="342">
        <v>8.5</v>
      </c>
      <c r="AA119" s="342">
        <v>6.9</v>
      </c>
      <c r="AB119" s="342">
        <v>8.6999999999999993</v>
      </c>
      <c r="AC119" s="342">
        <v>8.3000000000000007</v>
      </c>
      <c r="AD119" s="342">
        <v>11.1</v>
      </c>
      <c r="AE119" s="342">
        <v>6.6</v>
      </c>
      <c r="AF119" s="342">
        <v>5.5</v>
      </c>
    </row>
    <row r="120" spans="2:36" s="340" customFormat="1" x14ac:dyDescent="0.2">
      <c r="B120" s="341">
        <v>0.58333333333333337</v>
      </c>
      <c r="C120" s="342">
        <v>1.8</v>
      </c>
      <c r="D120" s="342">
        <v>3.2</v>
      </c>
      <c r="E120" s="342">
        <v>3.3</v>
      </c>
      <c r="F120" s="342">
        <v>4.9000000000000004</v>
      </c>
      <c r="G120" s="342">
        <v>7.1</v>
      </c>
      <c r="H120" s="342">
        <v>7.2</v>
      </c>
      <c r="I120" s="342">
        <v>14.2</v>
      </c>
      <c r="J120" s="342">
        <v>9.1</v>
      </c>
      <c r="K120" s="342">
        <v>9.5</v>
      </c>
      <c r="L120" s="342">
        <v>7.8</v>
      </c>
      <c r="M120" s="342">
        <v>6.5</v>
      </c>
      <c r="N120" s="342">
        <v>5.3</v>
      </c>
      <c r="O120" s="342">
        <v>5.4</v>
      </c>
      <c r="P120" s="342">
        <v>7.7</v>
      </c>
      <c r="Q120" s="342">
        <v>7.4</v>
      </c>
      <c r="R120" s="342">
        <v>6.6</v>
      </c>
      <c r="S120" s="342">
        <v>6.8</v>
      </c>
      <c r="T120" s="342" t="s">
        <v>380</v>
      </c>
      <c r="U120" s="342" t="s">
        <v>380</v>
      </c>
      <c r="V120" s="342" t="s">
        <v>380</v>
      </c>
      <c r="W120" s="342" t="s">
        <v>380</v>
      </c>
      <c r="X120" s="342">
        <v>9.1999999999999993</v>
      </c>
      <c r="Y120" s="342">
        <v>10.4</v>
      </c>
      <c r="Z120" s="342">
        <v>11.2</v>
      </c>
      <c r="AA120" s="342">
        <v>7.5</v>
      </c>
      <c r="AB120" s="342">
        <v>8.9</v>
      </c>
      <c r="AC120" s="342">
        <v>6.6</v>
      </c>
      <c r="AD120" s="342">
        <v>11.6</v>
      </c>
      <c r="AE120" s="342">
        <v>6.5</v>
      </c>
      <c r="AF120" s="342">
        <v>6.2</v>
      </c>
    </row>
    <row r="121" spans="2:36" s="340" customFormat="1" x14ac:dyDescent="0.2">
      <c r="B121" s="341">
        <v>0.625</v>
      </c>
      <c r="C121" s="342">
        <v>1.8</v>
      </c>
      <c r="D121" s="342">
        <v>3.9</v>
      </c>
      <c r="E121" s="342">
        <v>3.8</v>
      </c>
      <c r="F121" s="342">
        <v>4.0999999999999996</v>
      </c>
      <c r="G121" s="342">
        <v>6.8</v>
      </c>
      <c r="H121" s="342">
        <v>7.7</v>
      </c>
      <c r="I121" s="342">
        <v>14</v>
      </c>
      <c r="J121" s="342">
        <v>9.5</v>
      </c>
      <c r="K121" s="342">
        <v>8.5</v>
      </c>
      <c r="L121" s="342">
        <v>7.8</v>
      </c>
      <c r="M121" s="342">
        <v>6.2</v>
      </c>
      <c r="N121" s="342">
        <v>5.3</v>
      </c>
      <c r="O121" s="342">
        <v>6.4</v>
      </c>
      <c r="P121" s="342">
        <v>8.1999999999999993</v>
      </c>
      <c r="Q121" s="342">
        <v>8.1</v>
      </c>
      <c r="R121" s="342">
        <v>6</v>
      </c>
      <c r="S121" s="342">
        <v>6.8</v>
      </c>
      <c r="T121" s="342" t="s">
        <v>380</v>
      </c>
      <c r="U121" s="342" t="s">
        <v>380</v>
      </c>
      <c r="V121" s="342" t="s">
        <v>380</v>
      </c>
      <c r="W121" s="342" t="s">
        <v>380</v>
      </c>
      <c r="X121" s="342">
        <v>9.8000000000000007</v>
      </c>
      <c r="Y121" s="342">
        <v>9.3000000000000007</v>
      </c>
      <c r="Z121" s="342">
        <v>9.6999999999999993</v>
      </c>
      <c r="AA121" s="342">
        <v>7.4</v>
      </c>
      <c r="AB121" s="342">
        <v>9.4</v>
      </c>
      <c r="AC121" s="342">
        <v>6.2</v>
      </c>
      <c r="AD121" s="342">
        <v>15.2</v>
      </c>
      <c r="AE121" s="342">
        <v>6.4</v>
      </c>
      <c r="AF121" s="342">
        <v>5.9</v>
      </c>
    </row>
    <row r="122" spans="2:36" s="340" customFormat="1" x14ac:dyDescent="0.2">
      <c r="B122" s="341">
        <v>0.66666666666666663</v>
      </c>
      <c r="C122" s="342">
        <v>1.8</v>
      </c>
      <c r="D122" s="342">
        <v>4</v>
      </c>
      <c r="E122" s="342">
        <v>4</v>
      </c>
      <c r="F122" s="342">
        <v>5.0999999999999996</v>
      </c>
      <c r="G122" s="342">
        <v>6.2</v>
      </c>
      <c r="H122" s="342">
        <v>9</v>
      </c>
      <c r="I122" s="342">
        <v>13.9</v>
      </c>
      <c r="J122" s="342">
        <v>6.1</v>
      </c>
      <c r="K122" s="342">
        <v>9.8000000000000007</v>
      </c>
      <c r="L122" s="342">
        <v>9.1999999999999993</v>
      </c>
      <c r="M122" s="342">
        <v>7.4</v>
      </c>
      <c r="N122" s="342">
        <v>9.1</v>
      </c>
      <c r="O122" s="342">
        <v>7.4</v>
      </c>
      <c r="P122" s="342">
        <v>10.3</v>
      </c>
      <c r="Q122" s="342">
        <v>8.3000000000000007</v>
      </c>
      <c r="R122" s="342">
        <v>6.2</v>
      </c>
      <c r="S122" s="342">
        <v>8.8000000000000007</v>
      </c>
      <c r="T122" s="342" t="s">
        <v>380</v>
      </c>
      <c r="U122" s="342" t="s">
        <v>380</v>
      </c>
      <c r="V122" s="342" t="s">
        <v>380</v>
      </c>
      <c r="W122" s="342" t="s">
        <v>380</v>
      </c>
      <c r="X122" s="342">
        <v>10.7</v>
      </c>
      <c r="Y122" s="342">
        <v>9.6</v>
      </c>
      <c r="Z122" s="342">
        <v>8.1999999999999993</v>
      </c>
      <c r="AA122" s="342">
        <v>5.3</v>
      </c>
      <c r="AB122" s="342">
        <v>8.6999999999999993</v>
      </c>
      <c r="AC122" s="342">
        <v>7</v>
      </c>
      <c r="AD122" s="342">
        <v>11</v>
      </c>
      <c r="AE122" s="342">
        <v>6</v>
      </c>
      <c r="AF122" s="342">
        <v>5.8</v>
      </c>
    </row>
    <row r="123" spans="2:36" s="340" customFormat="1" x14ac:dyDescent="0.2">
      <c r="B123" s="341">
        <v>0.70833333333333337</v>
      </c>
      <c r="C123" s="342">
        <v>2</v>
      </c>
      <c r="D123" s="342">
        <v>4.2</v>
      </c>
      <c r="E123" s="342">
        <v>4.2</v>
      </c>
      <c r="F123" s="342">
        <v>4.8</v>
      </c>
      <c r="G123" s="342">
        <v>6.8</v>
      </c>
      <c r="H123" s="342">
        <v>8.9</v>
      </c>
      <c r="I123" s="342">
        <v>19.899999999999999</v>
      </c>
      <c r="J123" s="342">
        <v>6.4</v>
      </c>
      <c r="K123" s="342">
        <v>6.9</v>
      </c>
      <c r="L123" s="342">
        <v>10.1</v>
      </c>
      <c r="M123" s="342">
        <v>9.8000000000000007</v>
      </c>
      <c r="N123" s="342">
        <v>7.4</v>
      </c>
      <c r="O123" s="342">
        <v>15.5</v>
      </c>
      <c r="P123" s="342">
        <v>11.2</v>
      </c>
      <c r="Q123" s="342">
        <v>13.2</v>
      </c>
      <c r="R123" s="342">
        <v>5.5</v>
      </c>
      <c r="S123" s="342">
        <v>10.199999999999999</v>
      </c>
      <c r="T123" s="342" t="s">
        <v>380</v>
      </c>
      <c r="U123" s="342" t="s">
        <v>380</v>
      </c>
      <c r="V123" s="342" t="s">
        <v>380</v>
      </c>
      <c r="W123" s="342" t="s">
        <v>380</v>
      </c>
      <c r="X123" s="342">
        <v>11.1</v>
      </c>
      <c r="Y123" s="342">
        <v>9.6999999999999993</v>
      </c>
      <c r="Z123" s="342">
        <v>8.1999999999999993</v>
      </c>
      <c r="AA123" s="342">
        <v>6</v>
      </c>
      <c r="AB123" s="342" t="s">
        <v>379</v>
      </c>
      <c r="AC123" s="342">
        <v>7.8</v>
      </c>
      <c r="AD123" s="342">
        <v>13.1</v>
      </c>
      <c r="AE123" s="342">
        <v>6.1</v>
      </c>
      <c r="AF123" s="342">
        <v>6</v>
      </c>
    </row>
    <row r="124" spans="2:36" s="340" customFormat="1" x14ac:dyDescent="0.2">
      <c r="B124" s="341">
        <v>0.75</v>
      </c>
      <c r="C124" s="342">
        <v>3.1</v>
      </c>
      <c r="D124" s="342">
        <v>4.4000000000000004</v>
      </c>
      <c r="E124" s="342">
        <v>4.5</v>
      </c>
      <c r="F124" s="342">
        <v>5.0999999999999996</v>
      </c>
      <c r="G124" s="342">
        <v>9.8000000000000007</v>
      </c>
      <c r="H124" s="342">
        <v>9.4</v>
      </c>
      <c r="I124" s="342">
        <v>27.3</v>
      </c>
      <c r="J124" s="342">
        <v>6.1</v>
      </c>
      <c r="K124" s="342">
        <v>6.8</v>
      </c>
      <c r="L124" s="342">
        <v>7.8</v>
      </c>
      <c r="M124" s="342">
        <v>10.5</v>
      </c>
      <c r="N124" s="342">
        <v>14.4</v>
      </c>
      <c r="O124" s="342">
        <v>19.2</v>
      </c>
      <c r="P124" s="342">
        <v>5.5</v>
      </c>
      <c r="Q124" s="342">
        <v>9.9</v>
      </c>
      <c r="R124" s="342">
        <v>5.6</v>
      </c>
      <c r="S124" s="342">
        <v>10.7</v>
      </c>
      <c r="T124" s="342" t="s">
        <v>380</v>
      </c>
      <c r="U124" s="342" t="s">
        <v>380</v>
      </c>
      <c r="V124" s="342" t="s">
        <v>380</v>
      </c>
      <c r="W124" s="342" t="s">
        <v>380</v>
      </c>
      <c r="X124" s="342">
        <v>9.6999999999999993</v>
      </c>
      <c r="Y124" s="342">
        <v>8.6</v>
      </c>
      <c r="Z124" s="342">
        <v>8.1</v>
      </c>
      <c r="AA124" s="342">
        <v>6.3</v>
      </c>
      <c r="AB124" s="342">
        <v>7.3</v>
      </c>
      <c r="AC124" s="342">
        <v>8.8000000000000007</v>
      </c>
      <c r="AD124" s="342">
        <v>8.6999999999999993</v>
      </c>
      <c r="AE124" s="342">
        <v>11.4</v>
      </c>
      <c r="AF124" s="342">
        <v>9.1999999999999993</v>
      </c>
      <c r="AJ124"/>
    </row>
    <row r="125" spans="2:36" s="340" customFormat="1" x14ac:dyDescent="0.2">
      <c r="B125" s="341">
        <v>0.79166666666666663</v>
      </c>
      <c r="C125" s="342">
        <v>2</v>
      </c>
      <c r="D125" s="342">
        <v>7</v>
      </c>
      <c r="E125" s="342">
        <v>4.2</v>
      </c>
      <c r="F125" s="342">
        <v>5.3</v>
      </c>
      <c r="G125" s="342">
        <v>7.7</v>
      </c>
      <c r="H125" s="342">
        <v>7.2</v>
      </c>
      <c r="I125" s="342">
        <v>40.4</v>
      </c>
      <c r="J125" s="342">
        <v>5.4</v>
      </c>
      <c r="K125" s="342">
        <v>8</v>
      </c>
      <c r="L125" s="342">
        <v>13.4</v>
      </c>
      <c r="M125" s="342">
        <v>9.1999999999999993</v>
      </c>
      <c r="N125" s="342">
        <v>16.100000000000001</v>
      </c>
      <c r="O125" s="342">
        <v>34.6</v>
      </c>
      <c r="P125" s="342">
        <v>6.3</v>
      </c>
      <c r="Q125" s="342">
        <v>11.2</v>
      </c>
      <c r="R125" s="342">
        <v>8.1999999999999993</v>
      </c>
      <c r="S125" s="342">
        <v>9.6</v>
      </c>
      <c r="T125" s="342" t="s">
        <v>380</v>
      </c>
      <c r="U125" s="342" t="s">
        <v>380</v>
      </c>
      <c r="V125" s="342" t="s">
        <v>380</v>
      </c>
      <c r="W125" s="342" t="s">
        <v>380</v>
      </c>
      <c r="X125" s="342">
        <v>9.1</v>
      </c>
      <c r="Y125" s="342">
        <v>7.3</v>
      </c>
      <c r="Z125" s="342">
        <v>7.1</v>
      </c>
      <c r="AA125" s="342">
        <v>5.6</v>
      </c>
      <c r="AB125" s="342">
        <v>7.1</v>
      </c>
      <c r="AC125" s="342">
        <v>8.6999999999999993</v>
      </c>
      <c r="AD125" s="342">
        <v>6.5</v>
      </c>
      <c r="AE125" s="342">
        <v>6.8</v>
      </c>
      <c r="AF125" s="342">
        <v>10.5</v>
      </c>
      <c r="AJ125"/>
    </row>
    <row r="126" spans="2:36" s="340" customFormat="1" x14ac:dyDescent="0.2">
      <c r="B126" s="341">
        <v>0.83333333333333337</v>
      </c>
      <c r="C126" s="342">
        <v>1.6</v>
      </c>
      <c r="D126" s="342">
        <v>5.7</v>
      </c>
      <c r="E126" s="342">
        <v>3.8</v>
      </c>
      <c r="F126" s="342">
        <v>4.9000000000000004</v>
      </c>
      <c r="G126" s="342">
        <v>7.6</v>
      </c>
      <c r="H126" s="342">
        <v>7.4</v>
      </c>
      <c r="I126" s="342">
        <v>52.8</v>
      </c>
      <c r="J126" s="342">
        <v>5.2</v>
      </c>
      <c r="K126" s="342">
        <v>5.3</v>
      </c>
      <c r="L126" s="342">
        <v>14</v>
      </c>
      <c r="M126" s="342" t="s">
        <v>379</v>
      </c>
      <c r="N126" s="342">
        <v>17.899999999999999</v>
      </c>
      <c r="O126" s="342">
        <v>27.3</v>
      </c>
      <c r="P126" s="342">
        <v>6.4</v>
      </c>
      <c r="Q126" s="342">
        <v>12.3</v>
      </c>
      <c r="R126" s="342">
        <v>6.3</v>
      </c>
      <c r="S126" s="342">
        <v>9.4</v>
      </c>
      <c r="T126" s="342" t="s">
        <v>380</v>
      </c>
      <c r="U126" s="342" t="s">
        <v>380</v>
      </c>
      <c r="V126" s="342" t="s">
        <v>380</v>
      </c>
      <c r="W126" s="342" t="s">
        <v>380</v>
      </c>
      <c r="X126" s="342">
        <v>9.8000000000000007</v>
      </c>
      <c r="Y126" s="342">
        <v>7.3</v>
      </c>
      <c r="Z126" s="342">
        <v>6.1</v>
      </c>
      <c r="AA126" s="342">
        <v>6.1</v>
      </c>
      <c r="AB126" s="342">
        <v>7.1</v>
      </c>
      <c r="AC126" s="342">
        <v>6.8</v>
      </c>
      <c r="AD126" s="342">
        <v>6.8</v>
      </c>
      <c r="AE126" s="342">
        <v>6.7</v>
      </c>
      <c r="AF126" s="342">
        <v>11</v>
      </c>
      <c r="AJ126"/>
    </row>
    <row r="127" spans="2:36" s="340" customFormat="1" x14ac:dyDescent="0.2">
      <c r="B127" s="341">
        <v>0.875</v>
      </c>
      <c r="C127" s="342">
        <v>1.8</v>
      </c>
      <c r="D127" s="342">
        <v>4.8</v>
      </c>
      <c r="E127" s="342">
        <v>4.4000000000000004</v>
      </c>
      <c r="F127" s="342">
        <v>4.5</v>
      </c>
      <c r="G127" s="342">
        <v>7</v>
      </c>
      <c r="H127" s="342">
        <v>6.5</v>
      </c>
      <c r="I127" s="342">
        <v>50</v>
      </c>
      <c r="J127" s="342">
        <v>4.3</v>
      </c>
      <c r="K127" s="342">
        <v>5.3</v>
      </c>
      <c r="L127" s="342">
        <v>16.399999999999999</v>
      </c>
      <c r="M127" s="342" t="s">
        <v>380</v>
      </c>
      <c r="N127" s="342">
        <v>18.399999999999999</v>
      </c>
      <c r="O127" s="342">
        <v>27</v>
      </c>
      <c r="P127" s="342">
        <v>15.5</v>
      </c>
      <c r="Q127" s="342">
        <v>14.8</v>
      </c>
      <c r="R127" s="342">
        <v>4.4000000000000004</v>
      </c>
      <c r="S127" s="342">
        <v>34.6</v>
      </c>
      <c r="T127" s="342" t="s">
        <v>380</v>
      </c>
      <c r="U127" s="342" t="s">
        <v>380</v>
      </c>
      <c r="V127" s="342" t="s">
        <v>380</v>
      </c>
      <c r="W127" s="342" t="s">
        <v>380</v>
      </c>
      <c r="X127" s="342">
        <v>10.1</v>
      </c>
      <c r="Y127" s="342">
        <v>10.1</v>
      </c>
      <c r="Z127" s="342">
        <v>8.8000000000000007</v>
      </c>
      <c r="AA127" s="342">
        <v>8.3000000000000007</v>
      </c>
      <c r="AB127" s="342">
        <v>9.3000000000000007</v>
      </c>
      <c r="AC127" s="342">
        <v>7.2</v>
      </c>
      <c r="AD127" s="342">
        <v>6</v>
      </c>
      <c r="AE127" s="342">
        <v>6.6</v>
      </c>
      <c r="AF127" s="342">
        <v>8.6999999999999993</v>
      </c>
      <c r="AJ127"/>
    </row>
    <row r="128" spans="2:36" s="340" customFormat="1" x14ac:dyDescent="0.2">
      <c r="B128" s="341">
        <v>0.91666666666666663</v>
      </c>
      <c r="C128" s="342">
        <v>2.2000000000000002</v>
      </c>
      <c r="D128" s="342">
        <v>3.7</v>
      </c>
      <c r="E128" s="342">
        <v>3.5</v>
      </c>
      <c r="F128" s="342">
        <v>4.3</v>
      </c>
      <c r="G128" s="342">
        <v>6.8</v>
      </c>
      <c r="H128" s="342">
        <v>7</v>
      </c>
      <c r="I128" s="342">
        <v>28.9</v>
      </c>
      <c r="J128" s="342">
        <v>4.8</v>
      </c>
      <c r="K128" s="342">
        <v>5.7</v>
      </c>
      <c r="L128" s="342">
        <v>16.8</v>
      </c>
      <c r="M128" s="342" t="s">
        <v>379</v>
      </c>
      <c r="N128" s="342">
        <v>19.2</v>
      </c>
      <c r="O128" s="342">
        <v>47.6</v>
      </c>
      <c r="P128" s="342">
        <v>15</v>
      </c>
      <c r="Q128" s="342">
        <v>14.6</v>
      </c>
      <c r="R128" s="342">
        <v>3.2</v>
      </c>
      <c r="S128" s="342" t="s">
        <v>379</v>
      </c>
      <c r="T128" s="342" t="s">
        <v>380</v>
      </c>
      <c r="U128" s="342" t="s">
        <v>380</v>
      </c>
      <c r="V128" s="342" t="s">
        <v>380</v>
      </c>
      <c r="W128" s="342" t="s">
        <v>380</v>
      </c>
      <c r="X128" s="342">
        <v>9.1999999999999993</v>
      </c>
      <c r="Y128" s="342">
        <v>13.4</v>
      </c>
      <c r="Z128" s="342">
        <v>11.4</v>
      </c>
      <c r="AA128" s="342">
        <v>17.899999999999999</v>
      </c>
      <c r="AB128" s="342">
        <v>6.8</v>
      </c>
      <c r="AC128" s="342">
        <v>10.3</v>
      </c>
      <c r="AD128" s="342">
        <v>6.1</v>
      </c>
      <c r="AE128" s="342">
        <v>5.9</v>
      </c>
      <c r="AF128" s="342">
        <v>7.3</v>
      </c>
    </row>
    <row r="129" spans="2:33" s="340" customFormat="1" x14ac:dyDescent="0.2">
      <c r="B129" s="341">
        <v>0.95833333333333337</v>
      </c>
      <c r="C129" s="342">
        <v>1.8</v>
      </c>
      <c r="D129" s="342">
        <v>3.5</v>
      </c>
      <c r="E129" s="342">
        <v>3.9</v>
      </c>
      <c r="F129" s="342">
        <v>4.5</v>
      </c>
      <c r="G129" s="342">
        <v>7.1</v>
      </c>
      <c r="H129" s="342">
        <v>7.2</v>
      </c>
      <c r="I129" s="342">
        <v>36.1</v>
      </c>
      <c r="J129" s="342">
        <v>4.3</v>
      </c>
      <c r="K129" s="342">
        <v>5.7</v>
      </c>
      <c r="L129" s="342">
        <v>17.2</v>
      </c>
      <c r="M129" s="342">
        <v>22.4</v>
      </c>
      <c r="N129" s="342">
        <v>22.4</v>
      </c>
      <c r="O129" s="342">
        <v>41.5</v>
      </c>
      <c r="P129" s="342">
        <v>4.9000000000000004</v>
      </c>
      <c r="Q129" s="342">
        <v>25.2</v>
      </c>
      <c r="R129" s="342">
        <v>2.9</v>
      </c>
      <c r="S129" s="342" t="s">
        <v>380</v>
      </c>
      <c r="T129" s="342" t="s">
        <v>380</v>
      </c>
      <c r="U129" s="342" t="s">
        <v>380</v>
      </c>
      <c r="V129" s="342" t="s">
        <v>380</v>
      </c>
      <c r="W129" s="342" t="s">
        <v>380</v>
      </c>
      <c r="X129" s="342">
        <v>8.1999999999999993</v>
      </c>
      <c r="Y129" s="342">
        <v>11.3</v>
      </c>
      <c r="Z129" s="342">
        <v>6.5</v>
      </c>
      <c r="AA129" s="342">
        <v>35.4</v>
      </c>
      <c r="AB129" s="342">
        <v>8.8000000000000007</v>
      </c>
      <c r="AC129" s="342">
        <v>57.2</v>
      </c>
      <c r="AD129" s="342">
        <v>15.4</v>
      </c>
      <c r="AE129" s="342">
        <v>7</v>
      </c>
      <c r="AF129" s="342">
        <v>4.5</v>
      </c>
    </row>
    <row r="130" spans="2:33" s="343" customFormat="1" ht="33" customHeight="1" x14ac:dyDescent="0.2">
      <c r="B130" s="338" t="s">
        <v>309</v>
      </c>
      <c r="C130" s="351">
        <v>2.5</v>
      </c>
      <c r="D130" s="351">
        <v>4.3</v>
      </c>
      <c r="E130" s="351">
        <v>3.7</v>
      </c>
      <c r="F130" s="351">
        <v>6.4</v>
      </c>
      <c r="G130" s="351">
        <v>6.1</v>
      </c>
      <c r="H130" s="351">
        <v>9.8000000000000007</v>
      </c>
      <c r="I130" s="351">
        <v>20.100000000000001</v>
      </c>
      <c r="J130" s="351">
        <v>12.9</v>
      </c>
      <c r="K130" s="351">
        <v>6.4</v>
      </c>
      <c r="L130" s="351">
        <v>13.8</v>
      </c>
      <c r="M130" s="351">
        <v>13.2</v>
      </c>
      <c r="N130" s="351">
        <v>14.9</v>
      </c>
      <c r="O130" s="351">
        <v>18.2</v>
      </c>
      <c r="P130" s="351">
        <v>10.8</v>
      </c>
      <c r="Q130" s="351">
        <v>14.1</v>
      </c>
      <c r="R130" s="351">
        <v>8.3000000000000007</v>
      </c>
      <c r="S130" s="351">
        <v>13.7</v>
      </c>
      <c r="T130" s="351" t="s">
        <v>379</v>
      </c>
      <c r="U130" s="351" t="s">
        <v>379</v>
      </c>
      <c r="V130" s="351" t="s">
        <v>379</v>
      </c>
      <c r="W130" s="351" t="s">
        <v>379</v>
      </c>
      <c r="X130" s="351">
        <v>10.199999999999999</v>
      </c>
      <c r="Y130" s="351">
        <v>9.6</v>
      </c>
      <c r="Z130" s="351">
        <v>11.7</v>
      </c>
      <c r="AA130" s="351">
        <v>10.3</v>
      </c>
      <c r="AB130" s="351">
        <v>8.5</v>
      </c>
      <c r="AC130" s="351">
        <v>11.7</v>
      </c>
      <c r="AD130" s="351">
        <v>19.3</v>
      </c>
      <c r="AE130" s="351">
        <v>9.5</v>
      </c>
      <c r="AF130" s="351">
        <v>15.7</v>
      </c>
      <c r="AG130" s="292"/>
    </row>
    <row r="131" spans="2:33" s="343" customFormat="1" ht="27" customHeight="1" x14ac:dyDescent="0.2">
      <c r="B131" s="338" t="s">
        <v>310</v>
      </c>
      <c r="C131" s="362" t="s">
        <v>308</v>
      </c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</row>
    <row r="132" spans="2:33" ht="10.5" customHeight="1" x14ac:dyDescent="0.2">
      <c r="B132" s="334" t="s">
        <v>306</v>
      </c>
    </row>
    <row r="133" spans="2:33" ht="10.5" customHeight="1" x14ac:dyDescent="0.2">
      <c r="B133" s="334" t="s">
        <v>381</v>
      </c>
    </row>
    <row r="134" spans="2:33" ht="15.75" customHeight="1" x14ac:dyDescent="0.2"/>
    <row r="135" spans="2:33" ht="15.75" customHeight="1" x14ac:dyDescent="0.2">
      <c r="B135" s="379"/>
      <c r="C135" s="379"/>
      <c r="D135" s="379"/>
      <c r="E135" s="379"/>
      <c r="F135" s="380" t="s">
        <v>341</v>
      </c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</row>
    <row r="136" spans="2:33" ht="15.75" customHeight="1" x14ac:dyDescent="0.2">
      <c r="B136" s="379"/>
      <c r="C136" s="379"/>
      <c r="D136" s="379"/>
      <c r="E136" s="379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</row>
    <row r="137" spans="2:33" ht="15.75" customHeight="1" x14ac:dyDescent="0.2">
      <c r="B137" s="379"/>
      <c r="C137" s="379"/>
      <c r="D137" s="379"/>
      <c r="E137" s="379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</row>
    <row r="138" spans="2:33" ht="11.25" customHeight="1" x14ac:dyDescent="0.2">
      <c r="B138" s="280"/>
      <c r="C138" s="280"/>
      <c r="D138" s="280"/>
      <c r="E138" s="280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</row>
    <row r="139" spans="2:33" ht="27.6" customHeight="1" x14ac:dyDescent="0.2">
      <c r="B139" s="359" t="s">
        <v>188</v>
      </c>
      <c r="C139" s="359"/>
      <c r="D139" s="282"/>
      <c r="E139" s="282"/>
      <c r="F139" s="283" t="s">
        <v>330</v>
      </c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</row>
    <row r="140" spans="2:33" ht="8.25" customHeight="1" x14ac:dyDescent="0.2">
      <c r="B140" s="284"/>
      <c r="C140" s="284"/>
      <c r="D140" s="284"/>
      <c r="E140" s="284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</row>
    <row r="141" spans="2:33" ht="15.75" customHeight="1" x14ac:dyDescent="0.2">
      <c r="B141" s="282" t="s">
        <v>236</v>
      </c>
      <c r="C141" s="282"/>
      <c r="D141" s="282"/>
      <c r="E141" s="282"/>
      <c r="F141" s="283" t="s">
        <v>321</v>
      </c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139" t="s">
        <v>189</v>
      </c>
      <c r="R141" s="282"/>
      <c r="S141" s="282"/>
      <c r="T141" s="282"/>
      <c r="U141" s="282"/>
      <c r="V141" s="287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</row>
    <row r="142" spans="2:33" ht="7.5" customHeight="1" x14ac:dyDescent="0.2">
      <c r="B142" s="284"/>
      <c r="C142" s="284"/>
      <c r="D142" s="284"/>
      <c r="E142" s="284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</row>
    <row r="143" spans="2:33" ht="15.75" customHeight="1" x14ac:dyDescent="0.2">
      <c r="B143" s="360" t="s">
        <v>217</v>
      </c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</row>
    <row r="144" spans="2:33" ht="7.5" customHeight="1" x14ac:dyDescent="0.2">
      <c r="B144" s="284"/>
      <c r="C144" s="284"/>
      <c r="D144" s="284"/>
      <c r="E144" s="284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</row>
    <row r="145" spans="2:33" ht="15.75" customHeight="1" x14ac:dyDescent="0.2">
      <c r="B145" s="282" t="s">
        <v>33</v>
      </c>
      <c r="C145" s="282"/>
      <c r="D145" s="282"/>
      <c r="E145" s="282"/>
      <c r="F145" s="286" t="s">
        <v>258</v>
      </c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2" t="s">
        <v>8</v>
      </c>
      <c r="R145" s="282"/>
      <c r="S145" s="282"/>
      <c r="T145" s="282"/>
      <c r="U145" s="282"/>
      <c r="V145" s="353" t="s">
        <v>312</v>
      </c>
      <c r="W145" s="283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</row>
    <row r="146" spans="2:33" ht="7.5" customHeight="1" x14ac:dyDescent="0.2">
      <c r="B146" s="284"/>
      <c r="C146" s="284"/>
      <c r="D146" s="284"/>
      <c r="E146" s="284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</row>
    <row r="147" spans="2:33" ht="15.75" customHeight="1" x14ac:dyDescent="0.2">
      <c r="B147" s="282" t="s">
        <v>9</v>
      </c>
      <c r="C147" s="282"/>
      <c r="D147" s="282"/>
      <c r="E147" s="282"/>
      <c r="F147" s="286" t="s">
        <v>307</v>
      </c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2" t="s">
        <v>10</v>
      </c>
      <c r="R147" s="282"/>
      <c r="S147" s="282"/>
      <c r="T147" s="282"/>
      <c r="U147" s="282"/>
      <c r="V147" s="361" t="s">
        <v>322</v>
      </c>
      <c r="W147" s="361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</row>
    <row r="148" spans="2:33" ht="11.25" customHeight="1" x14ac:dyDescent="0.2">
      <c r="B148" s="280"/>
      <c r="C148" s="280"/>
      <c r="D148" s="280"/>
      <c r="E148" s="280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</row>
    <row r="149" spans="2:33" ht="29.45" customHeight="1" x14ac:dyDescent="0.2">
      <c r="B149" s="288" t="s">
        <v>257</v>
      </c>
      <c r="C149" s="289">
        <v>1</v>
      </c>
      <c r="D149" s="289">
        <v>2</v>
      </c>
      <c r="E149" s="289">
        <v>3</v>
      </c>
      <c r="F149" s="289">
        <v>4</v>
      </c>
      <c r="G149" s="289">
        <v>5</v>
      </c>
      <c r="H149" s="289">
        <v>6</v>
      </c>
      <c r="I149" s="289">
        <v>7</v>
      </c>
      <c r="J149" s="289">
        <v>8</v>
      </c>
      <c r="K149" s="289">
        <v>9</v>
      </c>
      <c r="L149" s="289">
        <v>10</v>
      </c>
      <c r="M149" s="289">
        <v>11</v>
      </c>
      <c r="N149" s="289">
        <v>12</v>
      </c>
      <c r="O149" s="289">
        <v>13</v>
      </c>
      <c r="P149" s="289">
        <v>14</v>
      </c>
      <c r="Q149" s="289">
        <v>15</v>
      </c>
      <c r="R149" s="289">
        <v>16</v>
      </c>
      <c r="S149" s="289">
        <v>17</v>
      </c>
      <c r="T149" s="289">
        <v>18</v>
      </c>
      <c r="U149" s="289">
        <v>19</v>
      </c>
      <c r="V149" s="289">
        <v>20</v>
      </c>
      <c r="W149" s="289">
        <v>21</v>
      </c>
      <c r="X149" s="289">
        <v>22</v>
      </c>
      <c r="Y149" s="289">
        <v>23</v>
      </c>
      <c r="Z149" s="289">
        <v>24</v>
      </c>
      <c r="AA149" s="289">
        <v>25</v>
      </c>
      <c r="AB149" s="289">
        <v>26</v>
      </c>
      <c r="AC149" s="289">
        <v>27</v>
      </c>
      <c r="AD149" s="289">
        <v>28</v>
      </c>
      <c r="AE149" s="289">
        <v>29</v>
      </c>
      <c r="AF149" s="289">
        <v>30</v>
      </c>
      <c r="AG149" s="289">
        <v>31</v>
      </c>
    </row>
    <row r="150" spans="2:33" s="291" customFormat="1" x14ac:dyDescent="0.2">
      <c r="B150" s="290">
        <v>0</v>
      </c>
      <c r="C150" s="320">
        <v>5.3</v>
      </c>
      <c r="D150" s="320">
        <v>6.1</v>
      </c>
      <c r="E150" s="320">
        <v>16.3</v>
      </c>
      <c r="F150" s="320">
        <v>3.5</v>
      </c>
      <c r="G150" s="320">
        <v>17.8</v>
      </c>
      <c r="H150" s="320">
        <v>11.7</v>
      </c>
      <c r="I150" s="320">
        <v>3.4</v>
      </c>
      <c r="J150" s="320">
        <v>4.5</v>
      </c>
      <c r="K150" s="320">
        <v>8.3000000000000007</v>
      </c>
      <c r="L150" s="320">
        <v>36.6</v>
      </c>
      <c r="M150" s="320">
        <v>19.899999999999999</v>
      </c>
      <c r="N150" s="320">
        <v>12.3</v>
      </c>
      <c r="O150" s="320">
        <v>14.7</v>
      </c>
      <c r="P150" s="320">
        <v>13.3</v>
      </c>
      <c r="Q150" s="320">
        <v>14.2</v>
      </c>
      <c r="R150" s="320">
        <v>6.9</v>
      </c>
      <c r="S150" s="320">
        <v>11.9</v>
      </c>
      <c r="T150" s="320">
        <v>5.4</v>
      </c>
      <c r="U150" s="320">
        <v>19.600000000000001</v>
      </c>
      <c r="V150" s="320">
        <v>14.6</v>
      </c>
      <c r="W150" s="320">
        <v>9.8000000000000007</v>
      </c>
      <c r="X150" s="320">
        <v>33</v>
      </c>
      <c r="Y150" s="320">
        <v>2.8</v>
      </c>
      <c r="Z150" s="320">
        <v>2</v>
      </c>
      <c r="AA150" s="320">
        <v>1.7</v>
      </c>
      <c r="AB150" s="320" t="s">
        <v>380</v>
      </c>
      <c r="AC150" s="320" t="s">
        <v>380</v>
      </c>
      <c r="AD150" s="320">
        <v>3.5</v>
      </c>
      <c r="AE150" s="320">
        <v>3</v>
      </c>
      <c r="AF150" s="342" t="s">
        <v>379</v>
      </c>
      <c r="AG150" s="320">
        <v>44.2</v>
      </c>
    </row>
    <row r="151" spans="2:33" s="291" customFormat="1" x14ac:dyDescent="0.2">
      <c r="B151" s="290">
        <v>4.1666666666666664E-2</v>
      </c>
      <c r="C151" s="320">
        <v>8</v>
      </c>
      <c r="D151" s="320">
        <v>5.7</v>
      </c>
      <c r="E151" s="320">
        <v>26.8</v>
      </c>
      <c r="F151" s="320">
        <v>3.8</v>
      </c>
      <c r="G151" s="320">
        <v>15.3</v>
      </c>
      <c r="H151" s="320">
        <v>5.7</v>
      </c>
      <c r="I151" s="320">
        <v>3.4</v>
      </c>
      <c r="J151" s="320">
        <v>4.5</v>
      </c>
      <c r="K151" s="320">
        <v>10.1</v>
      </c>
      <c r="L151" s="320">
        <v>35.9</v>
      </c>
      <c r="M151" s="320">
        <v>22</v>
      </c>
      <c r="N151" s="320">
        <v>19.3</v>
      </c>
      <c r="O151" s="320">
        <v>14.3</v>
      </c>
      <c r="P151" s="320">
        <v>8.5</v>
      </c>
      <c r="Q151" s="320">
        <v>11.9</v>
      </c>
      <c r="R151" s="320">
        <v>6.2</v>
      </c>
      <c r="S151" s="320">
        <v>7.9</v>
      </c>
      <c r="T151" s="320">
        <v>5.4</v>
      </c>
      <c r="U151" s="320">
        <v>22.7</v>
      </c>
      <c r="V151" s="320">
        <v>16.399999999999999</v>
      </c>
      <c r="W151" s="320">
        <v>14.9</v>
      </c>
      <c r="X151" s="320">
        <v>30.9</v>
      </c>
      <c r="Y151" s="320">
        <v>2.9</v>
      </c>
      <c r="Z151" s="320">
        <v>4.5</v>
      </c>
      <c r="AA151" s="320">
        <v>4.3</v>
      </c>
      <c r="AB151" s="320" t="s">
        <v>380</v>
      </c>
      <c r="AC151" s="320" t="s">
        <v>380</v>
      </c>
      <c r="AD151" s="320">
        <v>11.3</v>
      </c>
      <c r="AE151" s="320">
        <v>3.1</v>
      </c>
      <c r="AF151" s="320">
        <v>6.6</v>
      </c>
      <c r="AG151" s="320">
        <v>15.8</v>
      </c>
    </row>
    <row r="152" spans="2:33" s="291" customFormat="1" x14ac:dyDescent="0.2">
      <c r="B152" s="290">
        <v>8.3333333333333329E-2</v>
      </c>
      <c r="C152" s="320">
        <v>55.5</v>
      </c>
      <c r="D152" s="320">
        <v>4.4000000000000004</v>
      </c>
      <c r="E152" s="320">
        <v>22.2</v>
      </c>
      <c r="F152" s="320">
        <v>5.6</v>
      </c>
      <c r="G152" s="320">
        <v>19.3</v>
      </c>
      <c r="H152" s="320">
        <v>8.6999999999999993</v>
      </c>
      <c r="I152" s="320">
        <v>3.2</v>
      </c>
      <c r="J152" s="320">
        <v>5.6</v>
      </c>
      <c r="K152" s="320">
        <v>15.7</v>
      </c>
      <c r="L152" s="320">
        <v>27.6</v>
      </c>
      <c r="M152" s="320">
        <v>21.4</v>
      </c>
      <c r="N152" s="320">
        <v>8.9</v>
      </c>
      <c r="O152" s="320">
        <v>15.4</v>
      </c>
      <c r="P152" s="320">
        <v>14.8</v>
      </c>
      <c r="Q152" s="320">
        <v>16</v>
      </c>
      <c r="R152" s="320">
        <v>8.5</v>
      </c>
      <c r="S152" s="320">
        <v>15.2</v>
      </c>
      <c r="T152" s="320">
        <v>14.6</v>
      </c>
      <c r="U152" s="320">
        <v>23.8</v>
      </c>
      <c r="V152" s="320">
        <v>15.3</v>
      </c>
      <c r="W152" s="320">
        <v>23.2</v>
      </c>
      <c r="X152" s="320">
        <v>28.9</v>
      </c>
      <c r="Y152" s="320">
        <v>5.4</v>
      </c>
      <c r="Z152" s="320">
        <v>1.8</v>
      </c>
      <c r="AA152" s="320">
        <v>3.4</v>
      </c>
      <c r="AB152" s="320" t="s">
        <v>380</v>
      </c>
      <c r="AC152" s="320" t="s">
        <v>380</v>
      </c>
      <c r="AD152" s="320">
        <v>21.9</v>
      </c>
      <c r="AE152" s="320">
        <v>3.1</v>
      </c>
      <c r="AF152" s="320">
        <v>7.2</v>
      </c>
      <c r="AG152" s="320">
        <v>29.3</v>
      </c>
    </row>
    <row r="153" spans="2:33" s="291" customFormat="1" x14ac:dyDescent="0.2">
      <c r="B153" s="290">
        <v>0.125</v>
      </c>
      <c r="C153" s="320">
        <v>46.7</v>
      </c>
      <c r="D153" s="320">
        <v>5.7</v>
      </c>
      <c r="E153" s="320">
        <v>6.7</v>
      </c>
      <c r="F153" s="320">
        <v>4.4000000000000004</v>
      </c>
      <c r="G153" s="320">
        <v>16.899999999999999</v>
      </c>
      <c r="H153" s="320">
        <v>7.5</v>
      </c>
      <c r="I153" s="320">
        <v>3.6</v>
      </c>
      <c r="J153" s="320">
        <v>13.5</v>
      </c>
      <c r="K153" s="320">
        <v>15.3</v>
      </c>
      <c r="L153" s="320">
        <v>39.700000000000003</v>
      </c>
      <c r="M153" s="320">
        <v>12.2</v>
      </c>
      <c r="N153" s="320">
        <v>8.4</v>
      </c>
      <c r="O153" s="320">
        <v>11</v>
      </c>
      <c r="P153" s="320">
        <v>11.3</v>
      </c>
      <c r="Q153" s="320">
        <v>13.4</v>
      </c>
      <c r="R153" s="320">
        <v>20.399999999999999</v>
      </c>
      <c r="S153" s="320">
        <v>28.2</v>
      </c>
      <c r="T153" s="320">
        <v>28.5</v>
      </c>
      <c r="U153" s="320">
        <v>34.5</v>
      </c>
      <c r="V153" s="320">
        <v>19.8</v>
      </c>
      <c r="W153" s="320">
        <v>23.7</v>
      </c>
      <c r="X153" s="320">
        <v>29.6</v>
      </c>
      <c r="Y153" s="320">
        <v>4.7</v>
      </c>
      <c r="Z153" s="320">
        <v>2</v>
      </c>
      <c r="AA153" s="320">
        <v>1.9</v>
      </c>
      <c r="AB153" s="320" t="s">
        <v>380</v>
      </c>
      <c r="AC153" s="320" t="s">
        <v>380</v>
      </c>
      <c r="AD153" s="320">
        <v>18</v>
      </c>
      <c r="AE153" s="320">
        <v>3.4</v>
      </c>
      <c r="AF153" s="320">
        <v>6.4</v>
      </c>
      <c r="AG153" s="320">
        <v>27.8</v>
      </c>
    </row>
    <row r="154" spans="2:33" s="291" customFormat="1" x14ac:dyDescent="0.2">
      <c r="B154" s="290">
        <v>0.16666666666666666</v>
      </c>
      <c r="C154" s="320">
        <v>14.6</v>
      </c>
      <c r="D154" s="320">
        <v>7.9</v>
      </c>
      <c r="E154" s="320">
        <v>6</v>
      </c>
      <c r="F154" s="320">
        <v>3.4</v>
      </c>
      <c r="G154" s="320">
        <v>14.3</v>
      </c>
      <c r="H154" s="320">
        <v>9.3000000000000007</v>
      </c>
      <c r="I154" s="320">
        <v>3.3</v>
      </c>
      <c r="J154" s="320">
        <v>7.4</v>
      </c>
      <c r="K154" s="320">
        <v>18.8</v>
      </c>
      <c r="L154" s="320">
        <v>56.3</v>
      </c>
      <c r="M154" s="320">
        <v>13.2</v>
      </c>
      <c r="N154" s="320">
        <v>9.4</v>
      </c>
      <c r="O154" s="320">
        <v>15</v>
      </c>
      <c r="P154" s="320">
        <v>12.4</v>
      </c>
      <c r="Q154" s="320">
        <v>32.700000000000003</v>
      </c>
      <c r="R154" s="320">
        <v>21.1</v>
      </c>
      <c r="S154" s="320">
        <v>23.7</v>
      </c>
      <c r="T154" s="320">
        <v>29</v>
      </c>
      <c r="U154" s="320">
        <v>22.6</v>
      </c>
      <c r="V154" s="320">
        <v>29.8</v>
      </c>
      <c r="W154" s="320">
        <v>5.0999999999999996</v>
      </c>
      <c r="X154" s="320">
        <v>25.4</v>
      </c>
      <c r="Y154" s="320">
        <v>4.5</v>
      </c>
      <c r="Z154" s="320">
        <v>2.4</v>
      </c>
      <c r="AA154" s="320">
        <v>2.6</v>
      </c>
      <c r="AB154" s="320" t="s">
        <v>380</v>
      </c>
      <c r="AC154" s="320" t="s">
        <v>380</v>
      </c>
      <c r="AD154" s="320">
        <v>14.6</v>
      </c>
      <c r="AE154" s="320">
        <v>3.8</v>
      </c>
      <c r="AF154" s="320">
        <v>20.6</v>
      </c>
      <c r="AG154" s="320">
        <v>7</v>
      </c>
    </row>
    <row r="155" spans="2:33" s="291" customFormat="1" x14ac:dyDescent="0.2">
      <c r="B155" s="290">
        <v>0.20833333333333334</v>
      </c>
      <c r="C155" s="320">
        <v>19.899999999999999</v>
      </c>
      <c r="D155" s="320">
        <v>33.799999999999997</v>
      </c>
      <c r="E155" s="320">
        <v>8.4</v>
      </c>
      <c r="F155" s="320">
        <v>3.7</v>
      </c>
      <c r="G155" s="320">
        <v>12.5</v>
      </c>
      <c r="H155" s="320">
        <v>9</v>
      </c>
      <c r="I155" s="320">
        <v>19.2</v>
      </c>
      <c r="J155" s="320">
        <v>7.9</v>
      </c>
      <c r="K155" s="320">
        <v>34.799999999999997</v>
      </c>
      <c r="L155" s="320">
        <v>43.8</v>
      </c>
      <c r="M155" s="320">
        <v>16.2</v>
      </c>
      <c r="N155" s="320">
        <v>7.7</v>
      </c>
      <c r="O155" s="320">
        <v>16.899999999999999</v>
      </c>
      <c r="P155" s="320">
        <v>4.3</v>
      </c>
      <c r="Q155" s="320">
        <v>32.5</v>
      </c>
      <c r="R155" s="320">
        <v>30.1</v>
      </c>
      <c r="S155" s="320">
        <v>21.3</v>
      </c>
      <c r="T155" s="320">
        <v>37</v>
      </c>
      <c r="U155" s="320">
        <v>9.6</v>
      </c>
      <c r="V155" s="320">
        <v>28.3</v>
      </c>
      <c r="W155" s="320">
        <v>11.5</v>
      </c>
      <c r="X155" s="320">
        <v>20</v>
      </c>
      <c r="Y155" s="320">
        <v>5.9</v>
      </c>
      <c r="Z155" s="320">
        <v>3.5</v>
      </c>
      <c r="AA155" s="320">
        <v>2.8</v>
      </c>
      <c r="AB155" s="320" t="s">
        <v>380</v>
      </c>
      <c r="AC155" s="320" t="s">
        <v>380</v>
      </c>
      <c r="AD155" s="320">
        <v>15.6</v>
      </c>
      <c r="AE155" s="320">
        <v>4</v>
      </c>
      <c r="AF155" s="320">
        <v>44.2</v>
      </c>
      <c r="AG155" s="320">
        <v>8.1</v>
      </c>
    </row>
    <row r="156" spans="2:33" s="291" customFormat="1" x14ac:dyDescent="0.2">
      <c r="B156" s="290">
        <v>0.25</v>
      </c>
      <c r="C156" s="320">
        <v>27</v>
      </c>
      <c r="D156" s="320">
        <v>33</v>
      </c>
      <c r="E156" s="320">
        <v>13.2</v>
      </c>
      <c r="F156" s="320">
        <v>3.6</v>
      </c>
      <c r="G156" s="320">
        <v>14.9</v>
      </c>
      <c r="H156" s="320">
        <v>14.4</v>
      </c>
      <c r="I156" s="320">
        <v>10.6</v>
      </c>
      <c r="J156" s="320">
        <v>10.3</v>
      </c>
      <c r="K156" s="320">
        <v>31.5</v>
      </c>
      <c r="L156" s="320">
        <v>49.3</v>
      </c>
      <c r="M156" s="320">
        <v>14.5</v>
      </c>
      <c r="N156" s="320">
        <v>12.7</v>
      </c>
      <c r="O156" s="320">
        <v>15.5</v>
      </c>
      <c r="P156" s="320">
        <v>5.5</v>
      </c>
      <c r="Q156" s="320">
        <v>7</v>
      </c>
      <c r="R156" s="320">
        <v>27.8</v>
      </c>
      <c r="S156" s="342" t="s">
        <v>379</v>
      </c>
      <c r="T156" s="320">
        <v>22.3</v>
      </c>
      <c r="U156" s="320">
        <v>12.1</v>
      </c>
      <c r="V156" s="320">
        <v>24.9</v>
      </c>
      <c r="W156" s="320">
        <v>20.5</v>
      </c>
      <c r="X156" s="320">
        <v>29.6</v>
      </c>
      <c r="Y156" s="320">
        <v>7.6</v>
      </c>
      <c r="Z156" s="320">
        <v>7.5</v>
      </c>
      <c r="AA156" s="320">
        <v>2.7</v>
      </c>
      <c r="AB156" s="320" t="s">
        <v>380</v>
      </c>
      <c r="AC156" s="320" t="s">
        <v>380</v>
      </c>
      <c r="AD156" s="320">
        <v>14.5</v>
      </c>
      <c r="AE156" s="320">
        <v>5.4</v>
      </c>
      <c r="AF156" s="320">
        <v>34.200000000000003</v>
      </c>
      <c r="AG156" s="320">
        <v>21.6</v>
      </c>
    </row>
    <row r="157" spans="2:33" s="291" customFormat="1" x14ac:dyDescent="0.2">
      <c r="B157" s="290">
        <v>0.29166666666666669</v>
      </c>
      <c r="C157" s="320">
        <v>14.9</v>
      </c>
      <c r="D157" s="320">
        <v>28.3</v>
      </c>
      <c r="E157" s="320">
        <v>8.9</v>
      </c>
      <c r="F157" s="320">
        <v>4.5</v>
      </c>
      <c r="G157" s="320">
        <v>16.7</v>
      </c>
      <c r="H157" s="320">
        <v>18.100000000000001</v>
      </c>
      <c r="I157" s="320">
        <v>9.1</v>
      </c>
      <c r="J157" s="320">
        <v>15.5</v>
      </c>
      <c r="K157" s="320">
        <v>30.2</v>
      </c>
      <c r="L157" s="320">
        <v>39.4</v>
      </c>
      <c r="M157" s="320">
        <v>15.8</v>
      </c>
      <c r="N157" s="320">
        <v>12.2</v>
      </c>
      <c r="O157" s="320">
        <v>14</v>
      </c>
      <c r="P157" s="320">
        <v>15.6</v>
      </c>
      <c r="Q157" s="320">
        <v>13.2</v>
      </c>
      <c r="R157" s="320">
        <v>16.600000000000001</v>
      </c>
      <c r="S157" s="342" t="s">
        <v>380</v>
      </c>
      <c r="T157" s="320">
        <v>18.3</v>
      </c>
      <c r="U157" s="320">
        <v>9.9</v>
      </c>
      <c r="V157" s="320">
        <v>11.4</v>
      </c>
      <c r="W157" s="320">
        <v>19.399999999999999</v>
      </c>
      <c r="X157" s="320">
        <v>23.1</v>
      </c>
      <c r="Y157" s="320">
        <v>14.5</v>
      </c>
      <c r="Z157" s="320">
        <v>9.9</v>
      </c>
      <c r="AA157" s="320">
        <v>1.7</v>
      </c>
      <c r="AB157" s="320" t="s">
        <v>380</v>
      </c>
      <c r="AC157" s="320" t="s">
        <v>380</v>
      </c>
      <c r="AD157" s="320">
        <v>7.5</v>
      </c>
      <c r="AE157" s="320">
        <v>5.4</v>
      </c>
      <c r="AF157" s="320">
        <v>17.8</v>
      </c>
      <c r="AG157" s="320">
        <v>15.4</v>
      </c>
    </row>
    <row r="158" spans="2:33" s="291" customFormat="1" x14ac:dyDescent="0.2">
      <c r="B158" s="290">
        <v>0.33333333333333331</v>
      </c>
      <c r="C158" s="320">
        <v>13</v>
      </c>
      <c r="D158" s="320">
        <v>19.399999999999999</v>
      </c>
      <c r="E158" s="320">
        <v>5.6</v>
      </c>
      <c r="F158" s="320">
        <v>3.9</v>
      </c>
      <c r="G158" s="320">
        <v>20.7</v>
      </c>
      <c r="H158" s="320">
        <v>11.5</v>
      </c>
      <c r="I158" s="320">
        <v>15.1</v>
      </c>
      <c r="J158" s="320">
        <v>10.7</v>
      </c>
      <c r="K158" s="320">
        <v>22.4</v>
      </c>
      <c r="L158" s="320">
        <v>26.1</v>
      </c>
      <c r="M158" s="320">
        <v>15.9</v>
      </c>
      <c r="N158" s="320">
        <v>12.7</v>
      </c>
      <c r="O158" s="320">
        <v>10.5</v>
      </c>
      <c r="P158" s="320">
        <v>10.1</v>
      </c>
      <c r="Q158" s="320">
        <v>16.899999999999999</v>
      </c>
      <c r="R158" s="320">
        <v>7.5</v>
      </c>
      <c r="S158" s="342" t="s">
        <v>380</v>
      </c>
      <c r="T158" s="320">
        <v>14.5</v>
      </c>
      <c r="U158" s="320">
        <v>10.1</v>
      </c>
      <c r="V158" s="320">
        <v>7.6</v>
      </c>
      <c r="W158" s="320">
        <v>10.5</v>
      </c>
      <c r="X158" s="320">
        <v>12.1</v>
      </c>
      <c r="Y158" s="320">
        <v>8.8000000000000007</v>
      </c>
      <c r="Z158" s="320">
        <v>6.2</v>
      </c>
      <c r="AA158" s="320">
        <v>1.4</v>
      </c>
      <c r="AB158" s="320" t="s">
        <v>380</v>
      </c>
      <c r="AC158" s="320" t="s">
        <v>380</v>
      </c>
      <c r="AD158" s="320">
        <v>5</v>
      </c>
      <c r="AE158" s="320">
        <v>4.5999999999999996</v>
      </c>
      <c r="AF158" s="342" t="s">
        <v>379</v>
      </c>
      <c r="AG158" s="320">
        <v>17.8</v>
      </c>
    </row>
    <row r="159" spans="2:33" s="291" customFormat="1" x14ac:dyDescent="0.2">
      <c r="B159" s="290">
        <v>0.375</v>
      </c>
      <c r="C159" s="320">
        <v>10.199999999999999</v>
      </c>
      <c r="D159" s="320">
        <v>17</v>
      </c>
      <c r="E159" s="320">
        <v>4.5</v>
      </c>
      <c r="F159" s="320">
        <v>4.2</v>
      </c>
      <c r="G159" s="320">
        <v>15.1</v>
      </c>
      <c r="H159" s="320">
        <v>9.6999999999999993</v>
      </c>
      <c r="I159" s="320">
        <v>6.7</v>
      </c>
      <c r="J159" s="320">
        <v>8.1999999999999993</v>
      </c>
      <c r="K159" s="320">
        <v>15</v>
      </c>
      <c r="L159" s="320">
        <v>14.9</v>
      </c>
      <c r="M159" s="320">
        <v>11.5</v>
      </c>
      <c r="N159" s="320">
        <v>12.2</v>
      </c>
      <c r="O159" s="320">
        <v>9.1</v>
      </c>
      <c r="P159" s="320">
        <v>10.9</v>
      </c>
      <c r="Q159" s="320">
        <v>12.6</v>
      </c>
      <c r="R159" s="320">
        <v>6.5</v>
      </c>
      <c r="S159" s="342" t="s">
        <v>380</v>
      </c>
      <c r="T159" s="320">
        <v>10.199999999999999</v>
      </c>
      <c r="U159" s="320">
        <v>9.4</v>
      </c>
      <c r="V159" s="320">
        <v>6.8</v>
      </c>
      <c r="W159" s="320">
        <v>7.9</v>
      </c>
      <c r="X159" s="320">
        <v>9.9</v>
      </c>
      <c r="Y159" s="320">
        <v>6.4</v>
      </c>
      <c r="Z159" s="320">
        <v>4.4000000000000004</v>
      </c>
      <c r="AA159" s="320">
        <v>1.3</v>
      </c>
      <c r="AB159" s="320" t="s">
        <v>380</v>
      </c>
      <c r="AC159" s="320" t="s">
        <v>380</v>
      </c>
      <c r="AD159" s="320">
        <v>4.5999999999999996</v>
      </c>
      <c r="AE159" s="320">
        <v>4.7</v>
      </c>
      <c r="AF159" s="320">
        <v>10.1</v>
      </c>
      <c r="AG159" s="320">
        <v>12.2</v>
      </c>
    </row>
    <row r="160" spans="2:33" s="291" customFormat="1" x14ac:dyDescent="0.2">
      <c r="B160" s="290">
        <v>0.41666666666666669</v>
      </c>
      <c r="C160" s="320">
        <v>7.2</v>
      </c>
      <c r="D160" s="320">
        <v>7.4</v>
      </c>
      <c r="E160" s="320">
        <v>4.4000000000000004</v>
      </c>
      <c r="F160" s="320">
        <v>4.4000000000000004</v>
      </c>
      <c r="G160" s="320">
        <v>13.6</v>
      </c>
      <c r="H160" s="320">
        <v>5.5</v>
      </c>
      <c r="I160" s="320">
        <v>6.3</v>
      </c>
      <c r="J160" s="320">
        <v>7.6</v>
      </c>
      <c r="K160" s="320">
        <v>12.8</v>
      </c>
      <c r="L160" s="320">
        <v>13.8</v>
      </c>
      <c r="M160" s="320">
        <v>8.4</v>
      </c>
      <c r="N160" s="320">
        <v>9.3000000000000007</v>
      </c>
      <c r="O160" s="320">
        <v>7.5</v>
      </c>
      <c r="P160" s="320">
        <v>10.4</v>
      </c>
      <c r="Q160" s="320">
        <v>8.4</v>
      </c>
      <c r="R160" s="320">
        <v>6</v>
      </c>
      <c r="S160" s="342" t="s">
        <v>379</v>
      </c>
      <c r="T160" s="320">
        <v>8</v>
      </c>
      <c r="U160" s="320">
        <v>8.6</v>
      </c>
      <c r="V160" s="320">
        <v>6.4</v>
      </c>
      <c r="W160" s="320">
        <v>12.2</v>
      </c>
      <c r="X160" s="342" t="s">
        <v>379</v>
      </c>
      <c r="Y160" s="320">
        <v>6.1</v>
      </c>
      <c r="Z160" s="320">
        <v>3.3</v>
      </c>
      <c r="AA160" s="320">
        <v>1.6</v>
      </c>
      <c r="AB160" s="320" t="s">
        <v>380</v>
      </c>
      <c r="AC160" s="320" t="s">
        <v>380</v>
      </c>
      <c r="AD160" s="320">
        <v>6.3</v>
      </c>
      <c r="AE160" s="320">
        <v>4.5999999999999996</v>
      </c>
      <c r="AF160" s="320">
        <v>8.3000000000000007</v>
      </c>
      <c r="AG160" s="320">
        <v>9.4</v>
      </c>
    </row>
    <row r="161" spans="2:36" s="291" customFormat="1" x14ac:dyDescent="0.2">
      <c r="B161" s="290">
        <v>0.45833333333333331</v>
      </c>
      <c r="C161" s="320">
        <v>7.3</v>
      </c>
      <c r="D161" s="320">
        <v>6.5</v>
      </c>
      <c r="E161" s="320">
        <v>3.8</v>
      </c>
      <c r="F161" s="320">
        <v>4.8</v>
      </c>
      <c r="G161" s="320">
        <v>10.5</v>
      </c>
      <c r="H161" s="320">
        <v>4.2</v>
      </c>
      <c r="I161" s="320">
        <v>6</v>
      </c>
      <c r="J161" s="320">
        <v>8.3000000000000007</v>
      </c>
      <c r="K161" s="320">
        <v>9</v>
      </c>
      <c r="L161" s="320">
        <v>9.9</v>
      </c>
      <c r="M161" s="320">
        <v>7.1</v>
      </c>
      <c r="N161" s="320">
        <v>9</v>
      </c>
      <c r="O161" s="320">
        <v>7.7</v>
      </c>
      <c r="P161" s="320">
        <v>9.5</v>
      </c>
      <c r="Q161" s="320">
        <v>5.5</v>
      </c>
      <c r="R161" s="320">
        <v>5.9</v>
      </c>
      <c r="S161" s="320">
        <v>9.3000000000000007</v>
      </c>
      <c r="T161" s="320">
        <v>8.1999999999999993</v>
      </c>
      <c r="U161" s="320">
        <v>7.9</v>
      </c>
      <c r="V161" s="320">
        <v>5.2</v>
      </c>
      <c r="W161" s="320">
        <v>6</v>
      </c>
      <c r="X161" s="320">
        <v>6.4</v>
      </c>
      <c r="Y161" s="320">
        <v>7.7</v>
      </c>
      <c r="Z161" s="320">
        <v>3.2</v>
      </c>
      <c r="AA161" s="320" t="s">
        <v>379</v>
      </c>
      <c r="AB161" s="320" t="s">
        <v>380</v>
      </c>
      <c r="AC161" s="320" t="s">
        <v>380</v>
      </c>
      <c r="AD161" s="320">
        <v>4.8</v>
      </c>
      <c r="AE161" s="320">
        <v>4.3</v>
      </c>
      <c r="AF161" s="320">
        <v>5.8</v>
      </c>
      <c r="AG161" s="320">
        <v>8</v>
      </c>
    </row>
    <row r="162" spans="2:36" s="291" customFormat="1" x14ac:dyDescent="0.2">
      <c r="B162" s="290">
        <v>0.5</v>
      </c>
      <c r="C162" s="320">
        <v>8.4</v>
      </c>
      <c r="D162" s="320">
        <v>5.5</v>
      </c>
      <c r="E162" s="320">
        <v>4.5999999999999996</v>
      </c>
      <c r="F162" s="320">
        <v>3.6</v>
      </c>
      <c r="G162" s="320">
        <v>9.5</v>
      </c>
      <c r="H162" s="320">
        <v>4.3</v>
      </c>
      <c r="I162" s="320">
        <v>4</v>
      </c>
      <c r="J162" s="320">
        <v>7.6</v>
      </c>
      <c r="K162" s="320">
        <v>8.6</v>
      </c>
      <c r="L162" s="320">
        <v>8.4</v>
      </c>
      <c r="M162" s="320">
        <v>7.5</v>
      </c>
      <c r="N162" s="320">
        <v>8.5</v>
      </c>
      <c r="O162" s="320">
        <v>11.8</v>
      </c>
      <c r="P162" s="320">
        <v>7.9</v>
      </c>
      <c r="Q162" s="320">
        <v>5.7</v>
      </c>
      <c r="R162" s="320">
        <v>5.6</v>
      </c>
      <c r="S162" s="320">
        <v>10.1</v>
      </c>
      <c r="T162" s="320">
        <v>10</v>
      </c>
      <c r="U162" s="320">
        <v>5.5</v>
      </c>
      <c r="V162" s="320">
        <v>5.5</v>
      </c>
      <c r="W162" s="320">
        <v>6.1</v>
      </c>
      <c r="X162" s="320">
        <v>6.5</v>
      </c>
      <c r="Y162" s="320">
        <v>7.8</v>
      </c>
      <c r="Z162" s="320">
        <v>4.4000000000000004</v>
      </c>
      <c r="AA162" s="320" t="s">
        <v>380</v>
      </c>
      <c r="AB162" s="320" t="s">
        <v>380</v>
      </c>
      <c r="AC162" s="320" t="s">
        <v>379</v>
      </c>
      <c r="AD162" s="320">
        <v>3.6</v>
      </c>
      <c r="AE162" s="320">
        <v>4.2</v>
      </c>
      <c r="AF162" s="320">
        <v>5.5</v>
      </c>
      <c r="AG162" s="320">
        <v>15</v>
      </c>
    </row>
    <row r="163" spans="2:36" s="291" customFormat="1" x14ac:dyDescent="0.2">
      <c r="B163" s="290">
        <v>0.54166666666666663</v>
      </c>
      <c r="C163" s="320">
        <v>6.9</v>
      </c>
      <c r="D163" s="320">
        <v>6</v>
      </c>
      <c r="E163" s="320">
        <v>5.2</v>
      </c>
      <c r="F163" s="320">
        <v>5.2</v>
      </c>
      <c r="G163" s="320">
        <v>6.1</v>
      </c>
      <c r="H163" s="320">
        <v>4.8</v>
      </c>
      <c r="I163" s="320">
        <v>4</v>
      </c>
      <c r="J163" s="320">
        <v>7.6</v>
      </c>
      <c r="K163" s="320">
        <v>9.3000000000000007</v>
      </c>
      <c r="L163" s="320">
        <v>7.7</v>
      </c>
      <c r="M163" s="320">
        <v>8.1</v>
      </c>
      <c r="N163" s="320">
        <v>8.5</v>
      </c>
      <c r="O163" s="320">
        <v>15.8</v>
      </c>
      <c r="P163" s="320">
        <v>9</v>
      </c>
      <c r="Q163" s="320">
        <v>6</v>
      </c>
      <c r="R163" s="320">
        <v>5.8</v>
      </c>
      <c r="S163" s="320">
        <v>8.8000000000000007</v>
      </c>
      <c r="T163" s="320">
        <v>7.4</v>
      </c>
      <c r="U163" s="320">
        <v>6.4</v>
      </c>
      <c r="V163" s="320">
        <v>5.0999999999999996</v>
      </c>
      <c r="W163" s="320">
        <v>6.6</v>
      </c>
      <c r="X163" s="320">
        <v>6.2</v>
      </c>
      <c r="Y163" s="320">
        <v>6.1</v>
      </c>
      <c r="Z163" s="320">
        <v>3.9</v>
      </c>
      <c r="AA163" s="320" t="s">
        <v>380</v>
      </c>
      <c r="AB163" s="320" t="s">
        <v>380</v>
      </c>
      <c r="AC163" s="320">
        <v>4</v>
      </c>
      <c r="AD163" s="320">
        <v>3.6</v>
      </c>
      <c r="AE163" s="342" t="s">
        <v>379</v>
      </c>
      <c r="AF163" s="320">
        <v>5.6</v>
      </c>
      <c r="AG163" s="320">
        <v>10.8</v>
      </c>
    </row>
    <row r="164" spans="2:36" s="291" customFormat="1" x14ac:dyDescent="0.2">
      <c r="B164" s="290">
        <v>0.58333333333333337</v>
      </c>
      <c r="C164" s="320">
        <v>5.5</v>
      </c>
      <c r="D164" s="320">
        <v>5.5</v>
      </c>
      <c r="E164" s="320">
        <v>5.0999999999999996</v>
      </c>
      <c r="F164" s="320">
        <v>4.9000000000000004</v>
      </c>
      <c r="G164" s="320">
        <v>5.3</v>
      </c>
      <c r="H164" s="320">
        <v>3.5</v>
      </c>
      <c r="I164" s="320">
        <v>4.0999999999999996</v>
      </c>
      <c r="J164" s="320">
        <v>8</v>
      </c>
      <c r="K164" s="320">
        <v>8.8000000000000007</v>
      </c>
      <c r="L164" s="320">
        <v>7.1</v>
      </c>
      <c r="M164" s="320">
        <v>5.6</v>
      </c>
      <c r="N164" s="320">
        <v>8.6</v>
      </c>
      <c r="O164" s="320">
        <v>16.2</v>
      </c>
      <c r="P164" s="320">
        <v>10.4</v>
      </c>
      <c r="Q164" s="320">
        <v>5.9</v>
      </c>
      <c r="R164" s="320">
        <v>6.1</v>
      </c>
      <c r="S164" s="320">
        <v>6.4</v>
      </c>
      <c r="T164" s="320">
        <v>6.7</v>
      </c>
      <c r="U164" s="342" t="s">
        <v>379</v>
      </c>
      <c r="V164" s="320">
        <v>5.6</v>
      </c>
      <c r="W164" s="320">
        <v>7.3</v>
      </c>
      <c r="X164" s="320">
        <v>5.6</v>
      </c>
      <c r="Y164" s="320">
        <v>3.8</v>
      </c>
      <c r="Z164" s="320">
        <v>5</v>
      </c>
      <c r="AA164" s="320" t="s">
        <v>380</v>
      </c>
      <c r="AB164" s="320" t="s">
        <v>380</v>
      </c>
      <c r="AC164" s="320">
        <v>4.3</v>
      </c>
      <c r="AD164" s="320">
        <v>3.8</v>
      </c>
      <c r="AE164" s="320">
        <v>3.5</v>
      </c>
      <c r="AF164" s="342" t="s">
        <v>379</v>
      </c>
      <c r="AG164" s="320">
        <v>11.9</v>
      </c>
    </row>
    <row r="165" spans="2:36" s="291" customFormat="1" x14ac:dyDescent="0.2">
      <c r="B165" s="290">
        <v>0.625</v>
      </c>
      <c r="C165" s="320">
        <v>5.8</v>
      </c>
      <c r="D165" s="320">
        <v>5.4</v>
      </c>
      <c r="E165" s="320">
        <v>4.5999999999999996</v>
      </c>
      <c r="F165" s="320">
        <v>4.0999999999999996</v>
      </c>
      <c r="G165" s="320">
        <v>6.1</v>
      </c>
      <c r="H165" s="320">
        <v>3.7</v>
      </c>
      <c r="I165" s="320">
        <v>4.3</v>
      </c>
      <c r="J165" s="320">
        <v>9.1</v>
      </c>
      <c r="K165" s="320">
        <v>9.1999999999999993</v>
      </c>
      <c r="L165" s="320">
        <v>7.1</v>
      </c>
      <c r="M165" s="320">
        <v>5.0999999999999996</v>
      </c>
      <c r="N165" s="320">
        <v>9.1</v>
      </c>
      <c r="O165" s="320">
        <v>16.7</v>
      </c>
      <c r="P165" s="320">
        <v>9.9</v>
      </c>
      <c r="Q165" s="320">
        <v>8</v>
      </c>
      <c r="R165" s="320">
        <v>5.7</v>
      </c>
      <c r="S165" s="320">
        <v>9.3000000000000007</v>
      </c>
      <c r="T165" s="320">
        <v>7.1</v>
      </c>
      <c r="U165" s="320">
        <v>6.2</v>
      </c>
      <c r="V165" s="320">
        <v>6.1</v>
      </c>
      <c r="W165" s="320">
        <v>8.8000000000000007</v>
      </c>
      <c r="X165" s="320">
        <v>5.4</v>
      </c>
      <c r="Y165" s="320">
        <v>3.8</v>
      </c>
      <c r="Z165" s="320">
        <v>4.7</v>
      </c>
      <c r="AA165" s="320" t="s">
        <v>380</v>
      </c>
      <c r="AB165" s="320" t="s">
        <v>380</v>
      </c>
      <c r="AC165" s="320">
        <v>4.7</v>
      </c>
      <c r="AD165" s="320">
        <v>3.2</v>
      </c>
      <c r="AE165" s="320">
        <v>3.6</v>
      </c>
      <c r="AF165" s="320" t="s">
        <v>380</v>
      </c>
      <c r="AG165" s="320">
        <v>4.8</v>
      </c>
    </row>
    <row r="166" spans="2:36" s="291" customFormat="1" x14ac:dyDescent="0.2">
      <c r="B166" s="290">
        <v>0.66666666666666663</v>
      </c>
      <c r="C166" s="320">
        <v>6.8</v>
      </c>
      <c r="D166" s="320">
        <v>5.5</v>
      </c>
      <c r="E166" s="320">
        <v>5</v>
      </c>
      <c r="F166" s="320">
        <v>3.9</v>
      </c>
      <c r="G166" s="320">
        <v>6.5</v>
      </c>
      <c r="H166" s="320">
        <v>3.5</v>
      </c>
      <c r="I166" s="320">
        <v>4.4000000000000004</v>
      </c>
      <c r="J166" s="320">
        <v>10.3</v>
      </c>
      <c r="K166" s="320">
        <v>12</v>
      </c>
      <c r="L166" s="320">
        <v>7.1</v>
      </c>
      <c r="M166" s="320">
        <v>6.6</v>
      </c>
      <c r="N166" s="320">
        <v>10.6</v>
      </c>
      <c r="O166" s="320">
        <v>12.1</v>
      </c>
      <c r="P166" s="320">
        <v>15.1</v>
      </c>
      <c r="Q166" s="320">
        <v>8.1999999999999993</v>
      </c>
      <c r="R166" s="320">
        <v>7.1</v>
      </c>
      <c r="S166" s="320">
        <v>6.2</v>
      </c>
      <c r="T166" s="320">
        <v>10</v>
      </c>
      <c r="U166" s="320">
        <v>8.3000000000000007</v>
      </c>
      <c r="V166" s="320">
        <v>7.4</v>
      </c>
      <c r="W166" s="320">
        <v>6.5</v>
      </c>
      <c r="X166" s="320">
        <v>4</v>
      </c>
      <c r="Y166" s="320">
        <v>3.7</v>
      </c>
      <c r="Z166" s="320">
        <v>4.3</v>
      </c>
      <c r="AA166" s="320" t="s">
        <v>380</v>
      </c>
      <c r="AB166" s="320" t="s">
        <v>380</v>
      </c>
      <c r="AC166" s="342" t="s">
        <v>379</v>
      </c>
      <c r="AD166" s="320">
        <v>3.4</v>
      </c>
      <c r="AE166" s="320">
        <v>3.4</v>
      </c>
      <c r="AF166" s="342" t="s">
        <v>379</v>
      </c>
      <c r="AG166" s="320">
        <v>4.2</v>
      </c>
    </row>
    <row r="167" spans="2:36" s="291" customFormat="1" x14ac:dyDescent="0.2">
      <c r="B167" s="290">
        <v>0.70833333333333337</v>
      </c>
      <c r="C167" s="320">
        <v>7.6</v>
      </c>
      <c r="D167" s="320">
        <v>5.8</v>
      </c>
      <c r="E167" s="320">
        <v>4.0999999999999996</v>
      </c>
      <c r="F167" s="320">
        <v>5</v>
      </c>
      <c r="G167" s="320">
        <v>6</v>
      </c>
      <c r="H167" s="320">
        <v>5.7</v>
      </c>
      <c r="I167" s="320">
        <v>5.4</v>
      </c>
      <c r="J167" s="320">
        <v>8.4</v>
      </c>
      <c r="K167" s="320">
        <v>11.2</v>
      </c>
      <c r="L167" s="320">
        <v>8.4</v>
      </c>
      <c r="M167" s="320">
        <v>13</v>
      </c>
      <c r="N167" s="320">
        <v>9.9</v>
      </c>
      <c r="O167" s="320">
        <v>12.5</v>
      </c>
      <c r="P167" s="320">
        <v>18.7</v>
      </c>
      <c r="Q167" s="320">
        <v>5.0999999999999996</v>
      </c>
      <c r="R167" s="320">
        <v>14</v>
      </c>
      <c r="S167" s="320">
        <v>8.4</v>
      </c>
      <c r="T167" s="320">
        <v>11.8</v>
      </c>
      <c r="U167" s="320">
        <v>7.7</v>
      </c>
      <c r="V167" s="320">
        <v>8.1</v>
      </c>
      <c r="W167" s="320">
        <v>5.8</v>
      </c>
      <c r="X167" s="320">
        <v>3.3</v>
      </c>
      <c r="Y167" s="320">
        <v>4</v>
      </c>
      <c r="Z167" s="320">
        <v>4.7</v>
      </c>
      <c r="AA167" s="320" t="s">
        <v>380</v>
      </c>
      <c r="AB167" s="320" t="s">
        <v>380</v>
      </c>
      <c r="AC167" s="320">
        <v>4.5</v>
      </c>
      <c r="AD167" s="320">
        <v>3.9</v>
      </c>
      <c r="AE167" s="320">
        <v>3.6</v>
      </c>
      <c r="AF167" s="320">
        <v>4</v>
      </c>
      <c r="AG167" s="320">
        <v>5.2</v>
      </c>
    </row>
    <row r="168" spans="2:36" s="291" customFormat="1" x14ac:dyDescent="0.2">
      <c r="B168" s="290">
        <v>0.75</v>
      </c>
      <c r="C168" s="320">
        <v>7</v>
      </c>
      <c r="D168" s="320">
        <v>6</v>
      </c>
      <c r="E168" s="320">
        <v>5.7</v>
      </c>
      <c r="F168" s="320">
        <v>5</v>
      </c>
      <c r="G168" s="320">
        <v>6.8</v>
      </c>
      <c r="H168" s="320">
        <v>6.2</v>
      </c>
      <c r="I168" s="320">
        <v>5.8</v>
      </c>
      <c r="J168" s="320">
        <v>8.1</v>
      </c>
      <c r="K168" s="320">
        <v>13.8</v>
      </c>
      <c r="L168" s="320">
        <v>9.1</v>
      </c>
      <c r="M168" s="320">
        <v>9.8000000000000007</v>
      </c>
      <c r="N168" s="320">
        <v>10.1</v>
      </c>
      <c r="O168" s="320">
        <v>18.3</v>
      </c>
      <c r="P168" s="320">
        <v>5.7</v>
      </c>
      <c r="Q168" s="320">
        <v>5.7</v>
      </c>
      <c r="R168" s="320">
        <v>17.2</v>
      </c>
      <c r="S168" s="320">
        <v>7.7</v>
      </c>
      <c r="T168" s="320">
        <v>17.399999999999999</v>
      </c>
      <c r="U168" s="320">
        <v>7.9</v>
      </c>
      <c r="V168" s="320">
        <v>9.6999999999999993</v>
      </c>
      <c r="W168" s="320">
        <v>8.6</v>
      </c>
      <c r="X168" s="320">
        <v>5</v>
      </c>
      <c r="Y168" s="320">
        <v>3.7</v>
      </c>
      <c r="Z168" s="320">
        <v>6.2</v>
      </c>
      <c r="AA168" s="320" t="s">
        <v>380</v>
      </c>
      <c r="AB168" s="320" t="s">
        <v>380</v>
      </c>
      <c r="AC168" s="342" t="s">
        <v>379</v>
      </c>
      <c r="AD168" s="320">
        <v>3.9</v>
      </c>
      <c r="AE168" s="320">
        <v>4.7</v>
      </c>
      <c r="AF168" s="320">
        <v>4.5</v>
      </c>
      <c r="AG168" s="320">
        <v>5.6</v>
      </c>
      <c r="AJ168"/>
    </row>
    <row r="169" spans="2:36" s="291" customFormat="1" x14ac:dyDescent="0.2">
      <c r="B169" s="290">
        <v>0.79166666666666663</v>
      </c>
      <c r="C169" s="320">
        <v>6.6</v>
      </c>
      <c r="D169" s="320">
        <v>5.2</v>
      </c>
      <c r="E169" s="320">
        <v>5.0999999999999996</v>
      </c>
      <c r="F169" s="320">
        <v>6.3</v>
      </c>
      <c r="G169" s="320">
        <v>11.2</v>
      </c>
      <c r="H169" s="320">
        <v>6</v>
      </c>
      <c r="I169" s="320">
        <v>5</v>
      </c>
      <c r="J169" s="320">
        <v>8.5</v>
      </c>
      <c r="K169" s="320">
        <v>18.2</v>
      </c>
      <c r="L169" s="320">
        <v>13.7</v>
      </c>
      <c r="M169" s="320">
        <v>10.4</v>
      </c>
      <c r="N169" s="320">
        <v>14.4</v>
      </c>
      <c r="O169" s="320">
        <v>23.7</v>
      </c>
      <c r="P169" s="342" t="s">
        <v>379</v>
      </c>
      <c r="Q169" s="342" t="s">
        <v>379</v>
      </c>
      <c r="R169" s="320">
        <v>12.7</v>
      </c>
      <c r="S169" s="320">
        <v>12.5</v>
      </c>
      <c r="T169" s="320">
        <v>17.600000000000001</v>
      </c>
      <c r="U169" s="320">
        <v>4</v>
      </c>
      <c r="V169" s="320">
        <v>10.199999999999999</v>
      </c>
      <c r="W169" s="320">
        <v>12.2</v>
      </c>
      <c r="X169" s="320">
        <v>4</v>
      </c>
      <c r="Y169" s="320">
        <v>4.2</v>
      </c>
      <c r="Z169" s="320">
        <v>5.8</v>
      </c>
      <c r="AA169" s="320" t="s">
        <v>380</v>
      </c>
      <c r="AB169" s="320" t="s">
        <v>380</v>
      </c>
      <c r="AC169" s="342" t="s">
        <v>379</v>
      </c>
      <c r="AD169" s="320">
        <v>3.7</v>
      </c>
      <c r="AE169" s="320">
        <v>5.4</v>
      </c>
      <c r="AF169" s="320">
        <v>5.0999999999999996</v>
      </c>
      <c r="AG169" s="320">
        <v>6.7</v>
      </c>
      <c r="AJ169"/>
    </row>
    <row r="170" spans="2:36" s="291" customFormat="1" x14ac:dyDescent="0.2">
      <c r="B170" s="290">
        <v>0.83333333333333337</v>
      </c>
      <c r="C170" s="320">
        <v>6.3</v>
      </c>
      <c r="D170" s="320">
        <v>5.2</v>
      </c>
      <c r="E170" s="320">
        <v>4.8</v>
      </c>
      <c r="F170" s="320">
        <v>6.4</v>
      </c>
      <c r="G170" s="320">
        <v>6.2</v>
      </c>
      <c r="H170" s="320">
        <v>4.8</v>
      </c>
      <c r="I170" s="320">
        <v>4.5999999999999996</v>
      </c>
      <c r="J170" s="320">
        <v>9.5</v>
      </c>
      <c r="K170" s="320">
        <v>38.299999999999997</v>
      </c>
      <c r="L170" s="320">
        <v>16.100000000000001</v>
      </c>
      <c r="M170" s="320">
        <v>7.7</v>
      </c>
      <c r="N170" s="320">
        <v>14.9</v>
      </c>
      <c r="O170" s="320">
        <v>9.1999999999999993</v>
      </c>
      <c r="P170" s="320" t="s">
        <v>380</v>
      </c>
      <c r="Q170" s="320">
        <v>4.7</v>
      </c>
      <c r="R170" s="320">
        <v>6</v>
      </c>
      <c r="S170" s="320">
        <v>8.8000000000000007</v>
      </c>
      <c r="T170" s="320">
        <v>21.1</v>
      </c>
      <c r="U170" s="320">
        <v>4.5999999999999996</v>
      </c>
      <c r="V170" s="320">
        <v>14.4</v>
      </c>
      <c r="W170" s="320">
        <v>25.6</v>
      </c>
      <c r="X170" s="320">
        <v>3.7</v>
      </c>
      <c r="Y170" s="320">
        <v>3.3</v>
      </c>
      <c r="Z170" s="320">
        <v>6.8</v>
      </c>
      <c r="AA170" s="320" t="s">
        <v>380</v>
      </c>
      <c r="AB170" s="320" t="s">
        <v>380</v>
      </c>
      <c r="AC170" s="320">
        <v>4</v>
      </c>
      <c r="AD170" s="320">
        <v>3.3</v>
      </c>
      <c r="AE170" s="320">
        <v>5.0999999999999996</v>
      </c>
      <c r="AF170" s="320">
        <v>4.9000000000000004</v>
      </c>
      <c r="AG170" s="320">
        <v>5.2</v>
      </c>
      <c r="AJ170"/>
    </row>
    <row r="171" spans="2:36" s="291" customFormat="1" x14ac:dyDescent="0.2">
      <c r="B171" s="290">
        <v>0.875</v>
      </c>
      <c r="C171" s="320">
        <v>7.5</v>
      </c>
      <c r="D171" s="320">
        <v>5</v>
      </c>
      <c r="E171" s="320">
        <v>4.7</v>
      </c>
      <c r="F171" s="320">
        <v>7.6</v>
      </c>
      <c r="G171" s="320">
        <v>5.5</v>
      </c>
      <c r="H171" s="320">
        <v>3.6</v>
      </c>
      <c r="I171" s="320">
        <v>4.4000000000000004</v>
      </c>
      <c r="J171" s="320">
        <v>17.399999999999999</v>
      </c>
      <c r="K171" s="320">
        <v>24.6</v>
      </c>
      <c r="L171" s="320">
        <v>14.1</v>
      </c>
      <c r="M171" s="320">
        <v>16.3</v>
      </c>
      <c r="N171" s="320">
        <v>14.6</v>
      </c>
      <c r="O171" s="320">
        <v>7.3</v>
      </c>
      <c r="P171" s="320" t="s">
        <v>380</v>
      </c>
      <c r="Q171" s="320">
        <v>5</v>
      </c>
      <c r="R171" s="320">
        <v>4.9000000000000004</v>
      </c>
      <c r="S171" s="320">
        <v>16.399999999999999</v>
      </c>
      <c r="T171" s="320">
        <v>23.3</v>
      </c>
      <c r="U171" s="320">
        <v>5.0999999999999996</v>
      </c>
      <c r="V171" s="320">
        <v>10.3</v>
      </c>
      <c r="W171" s="320">
        <v>15.9</v>
      </c>
      <c r="X171" s="320">
        <v>3.5</v>
      </c>
      <c r="Y171" s="320">
        <v>2.4</v>
      </c>
      <c r="Z171" s="320">
        <v>5.6</v>
      </c>
      <c r="AA171" s="320" t="s">
        <v>380</v>
      </c>
      <c r="AB171" s="320" t="s">
        <v>380</v>
      </c>
      <c r="AC171" s="320">
        <v>4</v>
      </c>
      <c r="AD171" s="320">
        <v>3.6</v>
      </c>
      <c r="AE171" s="320">
        <v>6.5</v>
      </c>
      <c r="AF171" s="320">
        <v>4.7</v>
      </c>
      <c r="AG171" s="320">
        <v>5.8</v>
      </c>
      <c r="AJ171"/>
    </row>
    <row r="172" spans="2:36" s="291" customFormat="1" x14ac:dyDescent="0.2">
      <c r="B172" s="290">
        <v>0.91666666666666663</v>
      </c>
      <c r="C172" s="320">
        <v>23.5</v>
      </c>
      <c r="D172" s="320">
        <v>5.2</v>
      </c>
      <c r="E172" s="320">
        <v>4.7</v>
      </c>
      <c r="F172" s="320">
        <v>7.7</v>
      </c>
      <c r="G172" s="320">
        <v>5.6</v>
      </c>
      <c r="H172" s="320">
        <v>3.9</v>
      </c>
      <c r="I172" s="320">
        <v>4.3</v>
      </c>
      <c r="J172" s="320">
        <v>7</v>
      </c>
      <c r="K172" s="320">
        <v>28.5</v>
      </c>
      <c r="L172" s="320">
        <v>14</v>
      </c>
      <c r="M172" s="320">
        <v>7.4</v>
      </c>
      <c r="N172" s="320">
        <v>14.3</v>
      </c>
      <c r="O172" s="320">
        <v>7.1</v>
      </c>
      <c r="P172" s="320" t="s">
        <v>380</v>
      </c>
      <c r="Q172" s="320">
        <v>4.9000000000000004</v>
      </c>
      <c r="R172" s="320">
        <v>6.6</v>
      </c>
      <c r="S172" s="320">
        <v>14.2</v>
      </c>
      <c r="T172" s="320">
        <v>20.9</v>
      </c>
      <c r="U172" s="320">
        <v>8</v>
      </c>
      <c r="V172" s="320">
        <v>4.2</v>
      </c>
      <c r="W172" s="320">
        <v>17.399999999999999</v>
      </c>
      <c r="X172" s="320">
        <v>3.1</v>
      </c>
      <c r="Y172" s="320">
        <v>2.5</v>
      </c>
      <c r="Z172" s="320">
        <v>3.2</v>
      </c>
      <c r="AA172" s="320" t="s">
        <v>380</v>
      </c>
      <c r="AB172" s="320" t="s">
        <v>380</v>
      </c>
      <c r="AC172" s="320">
        <v>3.6</v>
      </c>
      <c r="AD172" s="320">
        <v>3.9</v>
      </c>
      <c r="AE172" s="320">
        <v>6.1</v>
      </c>
      <c r="AF172" s="320">
        <v>4.3</v>
      </c>
      <c r="AG172" s="320">
        <v>5.7</v>
      </c>
    </row>
    <row r="173" spans="2:36" s="291" customFormat="1" x14ac:dyDescent="0.2">
      <c r="B173" s="290">
        <v>0.95833333333333337</v>
      </c>
      <c r="C173" s="320">
        <v>15.6</v>
      </c>
      <c r="D173" s="320">
        <v>7.4</v>
      </c>
      <c r="E173" s="320">
        <v>4.8</v>
      </c>
      <c r="F173" s="320">
        <v>11.8</v>
      </c>
      <c r="G173" s="320">
        <v>8.3000000000000007</v>
      </c>
      <c r="H173" s="320">
        <v>3.7</v>
      </c>
      <c r="I173" s="320">
        <v>4.5</v>
      </c>
      <c r="J173" s="320">
        <v>7.6</v>
      </c>
      <c r="K173" s="320">
        <v>34</v>
      </c>
      <c r="L173" s="320">
        <v>18</v>
      </c>
      <c r="M173" s="320">
        <v>7.5</v>
      </c>
      <c r="N173" s="320">
        <v>14.8</v>
      </c>
      <c r="O173" s="320">
        <v>22.4</v>
      </c>
      <c r="P173" s="342" t="s">
        <v>379</v>
      </c>
      <c r="Q173" s="320">
        <v>5.2</v>
      </c>
      <c r="R173" s="320">
        <v>12.8</v>
      </c>
      <c r="S173" s="320">
        <v>6.4</v>
      </c>
      <c r="T173" s="320">
        <v>20.3</v>
      </c>
      <c r="U173" s="320">
        <v>10.6</v>
      </c>
      <c r="V173" s="320">
        <v>9.5</v>
      </c>
      <c r="W173" s="320">
        <v>16.600000000000001</v>
      </c>
      <c r="X173" s="320">
        <v>2.7</v>
      </c>
      <c r="Y173" s="320">
        <v>2.5</v>
      </c>
      <c r="Z173" s="320">
        <v>2.8</v>
      </c>
      <c r="AA173" s="320" t="s">
        <v>380</v>
      </c>
      <c r="AB173" s="320" t="s">
        <v>380</v>
      </c>
      <c r="AC173" s="320">
        <v>3.4</v>
      </c>
      <c r="AD173" s="320">
        <v>3.3</v>
      </c>
      <c r="AE173" s="342" t="s">
        <v>379</v>
      </c>
      <c r="AF173" s="320">
        <v>18.399999999999999</v>
      </c>
      <c r="AG173" s="320">
        <v>4.3</v>
      </c>
    </row>
    <row r="174" spans="2:36" s="293" customFormat="1" ht="33" customHeight="1" x14ac:dyDescent="0.2">
      <c r="B174" s="288" t="s">
        <v>309</v>
      </c>
      <c r="C174" s="351">
        <v>14</v>
      </c>
      <c r="D174" s="351">
        <v>10.1</v>
      </c>
      <c r="E174" s="351">
        <v>7.7</v>
      </c>
      <c r="F174" s="351">
        <v>5.0999999999999996</v>
      </c>
      <c r="G174" s="351">
        <v>11.3</v>
      </c>
      <c r="H174" s="351">
        <v>7</v>
      </c>
      <c r="I174" s="351">
        <v>6</v>
      </c>
      <c r="J174" s="351">
        <v>8.9</v>
      </c>
      <c r="K174" s="351">
        <v>18.399999999999999</v>
      </c>
      <c r="L174" s="351">
        <v>21.8</v>
      </c>
      <c r="M174" s="351">
        <v>11.8</v>
      </c>
      <c r="N174" s="351">
        <v>11.3</v>
      </c>
      <c r="O174" s="351">
        <v>13.5</v>
      </c>
      <c r="P174" s="351">
        <v>10.7</v>
      </c>
      <c r="Q174" s="351">
        <v>10.8</v>
      </c>
      <c r="R174" s="351">
        <v>11.2</v>
      </c>
      <c r="S174" s="351">
        <v>12.2</v>
      </c>
      <c r="T174" s="351">
        <v>15.6</v>
      </c>
      <c r="U174" s="351">
        <v>11.5</v>
      </c>
      <c r="V174" s="351">
        <v>11.8</v>
      </c>
      <c r="W174" s="351">
        <v>12.6</v>
      </c>
      <c r="X174" s="351">
        <v>13.1</v>
      </c>
      <c r="Y174" s="351">
        <v>5.2</v>
      </c>
      <c r="Z174" s="351">
        <v>4.5</v>
      </c>
      <c r="AA174" s="351" t="s">
        <v>379</v>
      </c>
      <c r="AB174" s="351" t="s">
        <v>379</v>
      </c>
      <c r="AC174" s="351" t="s">
        <v>379</v>
      </c>
      <c r="AD174" s="351">
        <v>7.1</v>
      </c>
      <c r="AE174" s="351">
        <v>4.3</v>
      </c>
      <c r="AF174" s="351">
        <v>11.5</v>
      </c>
      <c r="AG174" s="351">
        <v>12.6</v>
      </c>
    </row>
    <row r="175" spans="2:36" s="293" customFormat="1" ht="27" customHeight="1" x14ac:dyDescent="0.2">
      <c r="B175" s="288" t="s">
        <v>310</v>
      </c>
      <c r="C175" s="378" t="s">
        <v>308</v>
      </c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</row>
    <row r="176" spans="2:36" ht="10.5" customHeight="1" x14ac:dyDescent="0.2">
      <c r="B176" s="334" t="s">
        <v>306</v>
      </c>
    </row>
    <row r="177" spans="2:32" ht="10.5" customHeight="1" x14ac:dyDescent="0.2">
      <c r="B177" s="334" t="s">
        <v>381</v>
      </c>
    </row>
    <row r="178" spans="2:32" ht="15.75" customHeight="1" x14ac:dyDescent="0.2">
      <c r="B178" s="379"/>
      <c r="C178" s="379"/>
      <c r="D178" s="379"/>
      <c r="E178" s="379"/>
      <c r="F178" s="366" t="s">
        <v>342</v>
      </c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7"/>
      <c r="AC178" s="367"/>
      <c r="AD178" s="367"/>
      <c r="AE178" s="367"/>
      <c r="AF178" s="368"/>
    </row>
    <row r="179" spans="2:32" ht="15.75" customHeight="1" x14ac:dyDescent="0.2">
      <c r="B179" s="379"/>
      <c r="C179" s="379"/>
      <c r="D179" s="379"/>
      <c r="E179" s="379"/>
      <c r="F179" s="369"/>
      <c r="G179" s="370"/>
      <c r="H179" s="370"/>
      <c r="I179" s="370"/>
      <c r="J179" s="370"/>
      <c r="K179" s="370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1"/>
    </row>
    <row r="180" spans="2:32" ht="15.75" customHeight="1" x14ac:dyDescent="0.2">
      <c r="B180" s="379"/>
      <c r="C180" s="379"/>
      <c r="D180" s="379"/>
      <c r="E180" s="379"/>
      <c r="F180" s="372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4"/>
    </row>
    <row r="181" spans="2:32" ht="11.25" customHeight="1" x14ac:dyDescent="0.2">
      <c r="B181" s="280"/>
      <c r="C181" s="280"/>
      <c r="D181" s="280"/>
      <c r="E181" s="280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</row>
    <row r="182" spans="2:32" ht="27.6" customHeight="1" x14ac:dyDescent="0.2">
      <c r="B182" s="359" t="s">
        <v>188</v>
      </c>
      <c r="C182" s="359"/>
      <c r="D182" s="282"/>
      <c r="E182" s="282"/>
      <c r="F182" s="283" t="s">
        <v>331</v>
      </c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0"/>
      <c r="W182" s="350"/>
      <c r="X182" s="350"/>
      <c r="Y182" s="350"/>
      <c r="Z182" s="350"/>
      <c r="AA182" s="350"/>
      <c r="AB182" s="350"/>
      <c r="AC182" s="350"/>
      <c r="AD182" s="350"/>
      <c r="AE182" s="350"/>
      <c r="AF182" s="350"/>
    </row>
    <row r="183" spans="2:32" ht="8.25" customHeight="1" x14ac:dyDescent="0.2">
      <c r="B183" s="284"/>
      <c r="C183" s="284"/>
      <c r="D183" s="284"/>
      <c r="E183" s="284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</row>
    <row r="184" spans="2:32" ht="15.75" customHeight="1" x14ac:dyDescent="0.2">
      <c r="B184" s="282" t="s">
        <v>236</v>
      </c>
      <c r="C184" s="282"/>
      <c r="D184" s="282"/>
      <c r="E184" s="282"/>
      <c r="F184" s="283" t="s">
        <v>321</v>
      </c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139" t="s">
        <v>189</v>
      </c>
      <c r="R184" s="282"/>
      <c r="S184" s="282"/>
      <c r="T184" s="282"/>
      <c r="U184" s="282"/>
      <c r="V184" s="287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</row>
    <row r="185" spans="2:32" ht="7.5" customHeight="1" x14ac:dyDescent="0.2">
      <c r="B185" s="284"/>
      <c r="C185" s="284"/>
      <c r="D185" s="284"/>
      <c r="E185" s="284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</row>
    <row r="186" spans="2:32" ht="15.75" customHeight="1" x14ac:dyDescent="0.2">
      <c r="B186" s="360" t="s">
        <v>217</v>
      </c>
      <c r="C186" s="360"/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  <c r="P186" s="360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  <c r="AA186" s="360"/>
      <c r="AB186" s="360"/>
      <c r="AC186" s="360"/>
      <c r="AD186" s="360"/>
      <c r="AE186" s="360"/>
      <c r="AF186" s="360"/>
    </row>
    <row r="187" spans="2:32" ht="7.5" customHeight="1" x14ac:dyDescent="0.2">
      <c r="B187" s="284"/>
      <c r="C187" s="284"/>
      <c r="D187" s="284"/>
      <c r="E187" s="284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</row>
    <row r="188" spans="2:32" ht="15.75" customHeight="1" x14ac:dyDescent="0.2">
      <c r="B188" s="282" t="s">
        <v>33</v>
      </c>
      <c r="C188" s="282"/>
      <c r="D188" s="282"/>
      <c r="E188" s="282"/>
      <c r="F188" s="286" t="s">
        <v>258</v>
      </c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2" t="s">
        <v>8</v>
      </c>
      <c r="R188" s="282"/>
      <c r="S188" s="282"/>
      <c r="T188" s="282"/>
      <c r="U188" s="282"/>
      <c r="V188" s="353" t="s">
        <v>312</v>
      </c>
      <c r="W188" s="283"/>
      <c r="X188" s="286"/>
      <c r="Y188" s="286"/>
      <c r="Z188" s="286"/>
      <c r="AA188" s="286"/>
      <c r="AB188" s="286"/>
      <c r="AC188" s="286"/>
      <c r="AD188" s="286"/>
      <c r="AE188" s="286"/>
      <c r="AF188" s="286"/>
    </row>
    <row r="189" spans="2:32" ht="7.5" customHeight="1" x14ac:dyDescent="0.2">
      <c r="B189" s="284"/>
      <c r="C189" s="284"/>
      <c r="D189" s="284"/>
      <c r="E189" s="284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</row>
    <row r="190" spans="2:32" ht="15.75" customHeight="1" x14ac:dyDescent="0.2">
      <c r="B190" s="282" t="s">
        <v>9</v>
      </c>
      <c r="C190" s="282"/>
      <c r="D190" s="282"/>
      <c r="E190" s="282"/>
      <c r="F190" s="286" t="s">
        <v>307</v>
      </c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2" t="s">
        <v>10</v>
      </c>
      <c r="R190" s="282"/>
      <c r="S190" s="282"/>
      <c r="T190" s="282"/>
      <c r="U190" s="282"/>
      <c r="V190" s="361" t="s">
        <v>322</v>
      </c>
      <c r="W190" s="361"/>
      <c r="X190" s="286"/>
      <c r="Y190" s="286"/>
      <c r="Z190" s="286"/>
      <c r="AA190" s="286"/>
      <c r="AB190" s="286"/>
      <c r="AC190" s="286"/>
      <c r="AD190" s="286"/>
      <c r="AE190" s="286"/>
      <c r="AF190" s="286"/>
    </row>
    <row r="191" spans="2:32" ht="11.25" customHeight="1" x14ac:dyDescent="0.2">
      <c r="B191" s="280"/>
      <c r="C191" s="280"/>
      <c r="D191" s="280"/>
      <c r="E191" s="280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</row>
    <row r="192" spans="2:32" ht="29.45" customHeight="1" x14ac:dyDescent="0.2">
      <c r="B192" s="288" t="s">
        <v>257</v>
      </c>
      <c r="C192" s="289">
        <v>1</v>
      </c>
      <c r="D192" s="289">
        <v>2</v>
      </c>
      <c r="E192" s="289">
        <v>3</v>
      </c>
      <c r="F192" s="289">
        <v>4</v>
      </c>
      <c r="G192" s="289">
        <v>5</v>
      </c>
      <c r="H192" s="289">
        <v>6</v>
      </c>
      <c r="I192" s="289">
        <v>7</v>
      </c>
      <c r="J192" s="289">
        <v>8</v>
      </c>
      <c r="K192" s="289">
        <v>9</v>
      </c>
      <c r="L192" s="289">
        <v>10</v>
      </c>
      <c r="M192" s="289">
        <v>11</v>
      </c>
      <c r="N192" s="289">
        <v>12</v>
      </c>
      <c r="O192" s="289">
        <v>13</v>
      </c>
      <c r="P192" s="289">
        <v>14</v>
      </c>
      <c r="Q192" s="289">
        <v>15</v>
      </c>
      <c r="R192" s="289">
        <v>16</v>
      </c>
      <c r="S192" s="289">
        <v>17</v>
      </c>
      <c r="T192" s="289">
        <v>18</v>
      </c>
      <c r="U192" s="289">
        <v>19</v>
      </c>
      <c r="V192" s="289">
        <v>20</v>
      </c>
      <c r="W192" s="289">
        <v>21</v>
      </c>
      <c r="X192" s="289">
        <v>22</v>
      </c>
      <c r="Y192" s="289">
        <v>23</v>
      </c>
      <c r="Z192" s="289">
        <v>24</v>
      </c>
      <c r="AA192" s="289">
        <v>25</v>
      </c>
      <c r="AB192" s="289">
        <v>26</v>
      </c>
      <c r="AC192" s="289">
        <v>27</v>
      </c>
      <c r="AD192" s="289">
        <v>28</v>
      </c>
      <c r="AE192" s="289">
        <v>29</v>
      </c>
      <c r="AF192" s="289">
        <v>30</v>
      </c>
    </row>
    <row r="193" spans="2:33" s="291" customFormat="1" x14ac:dyDescent="0.2">
      <c r="B193" s="290">
        <v>0</v>
      </c>
      <c r="C193" s="320">
        <v>4.5999999999999996</v>
      </c>
      <c r="D193" s="320">
        <v>3.6</v>
      </c>
      <c r="E193" s="320">
        <v>4.5</v>
      </c>
      <c r="F193" s="320">
        <v>4.7</v>
      </c>
      <c r="G193" s="320">
        <v>6.6</v>
      </c>
      <c r="H193" s="320">
        <v>5.8</v>
      </c>
      <c r="I193" s="320">
        <v>18.100000000000001</v>
      </c>
      <c r="J193" s="320">
        <v>12.1</v>
      </c>
      <c r="K193" s="320">
        <v>3.2</v>
      </c>
      <c r="L193" s="320">
        <v>4.2</v>
      </c>
      <c r="M193" s="320">
        <v>5.5</v>
      </c>
      <c r="N193" s="320">
        <v>7.7</v>
      </c>
      <c r="O193" s="320">
        <v>10.6</v>
      </c>
      <c r="P193" s="320">
        <v>5.2</v>
      </c>
      <c r="Q193" s="320">
        <v>4.2</v>
      </c>
      <c r="R193" s="320">
        <v>8.1999999999999993</v>
      </c>
      <c r="S193" s="320">
        <v>3.5</v>
      </c>
      <c r="T193" s="320">
        <v>12.5</v>
      </c>
      <c r="U193" s="320">
        <v>41</v>
      </c>
      <c r="V193" s="320">
        <v>10.6</v>
      </c>
      <c r="W193" s="320">
        <v>6.2</v>
      </c>
      <c r="X193" s="320">
        <v>8.4</v>
      </c>
      <c r="Y193" s="320">
        <v>4.5</v>
      </c>
      <c r="Z193" s="320">
        <v>9.6</v>
      </c>
      <c r="AA193" s="320">
        <v>6</v>
      </c>
      <c r="AB193" s="320">
        <v>33.9</v>
      </c>
      <c r="AC193" s="320">
        <v>8.1</v>
      </c>
      <c r="AD193" s="320">
        <v>9.6</v>
      </c>
      <c r="AE193" s="320">
        <v>4.5</v>
      </c>
      <c r="AF193" s="320">
        <v>10.5</v>
      </c>
      <c r="AG193" s="279"/>
    </row>
    <row r="194" spans="2:33" s="291" customFormat="1" x14ac:dyDescent="0.2">
      <c r="B194" s="290">
        <v>4.1666666666666664E-2</v>
      </c>
      <c r="C194" s="320">
        <v>5.2</v>
      </c>
      <c r="D194" s="320">
        <v>3.7</v>
      </c>
      <c r="E194" s="320">
        <v>4.8</v>
      </c>
      <c r="F194" s="320">
        <v>4.9000000000000004</v>
      </c>
      <c r="G194" s="320">
        <v>20.3</v>
      </c>
      <c r="H194" s="320">
        <v>6.5</v>
      </c>
      <c r="I194" s="320">
        <v>33.4</v>
      </c>
      <c r="J194" s="320">
        <v>13.6</v>
      </c>
      <c r="K194" s="320">
        <v>3</v>
      </c>
      <c r="L194" s="320">
        <v>9.1</v>
      </c>
      <c r="M194" s="320">
        <v>10.6</v>
      </c>
      <c r="N194" s="320">
        <v>7.5</v>
      </c>
      <c r="O194" s="320">
        <v>7.7</v>
      </c>
      <c r="P194" s="320">
        <v>10.4</v>
      </c>
      <c r="Q194" s="320">
        <v>4.0999999999999996</v>
      </c>
      <c r="R194" s="320">
        <v>5.8</v>
      </c>
      <c r="S194" s="320">
        <v>6.4</v>
      </c>
      <c r="T194" s="320">
        <v>8.9</v>
      </c>
      <c r="U194" s="320">
        <v>59</v>
      </c>
      <c r="V194" s="320">
        <v>8.6</v>
      </c>
      <c r="W194" s="320">
        <v>7.5</v>
      </c>
      <c r="X194" s="320">
        <v>15.4</v>
      </c>
      <c r="Y194" s="320">
        <v>4.3</v>
      </c>
      <c r="Z194" s="320">
        <v>21.6</v>
      </c>
      <c r="AA194" s="320">
        <v>5.7</v>
      </c>
      <c r="AB194" s="320">
        <v>24</v>
      </c>
      <c r="AC194" s="320">
        <v>4.5999999999999996</v>
      </c>
      <c r="AD194" s="320">
        <v>6.2</v>
      </c>
      <c r="AE194" s="320">
        <v>4.5999999999999996</v>
      </c>
      <c r="AF194" s="320">
        <v>9.8000000000000007</v>
      </c>
      <c r="AG194" s="279"/>
    </row>
    <row r="195" spans="2:33" s="291" customFormat="1" x14ac:dyDescent="0.2">
      <c r="B195" s="290">
        <v>8.3333333333333329E-2</v>
      </c>
      <c r="C195" s="320">
        <v>7.2</v>
      </c>
      <c r="D195" s="320">
        <v>3.7</v>
      </c>
      <c r="E195" s="320">
        <v>4.4000000000000004</v>
      </c>
      <c r="F195" s="320">
        <v>6.2</v>
      </c>
      <c r="G195" s="320">
        <v>15.1</v>
      </c>
      <c r="H195" s="320">
        <v>6.6</v>
      </c>
      <c r="I195" s="320">
        <v>23.3</v>
      </c>
      <c r="J195" s="320">
        <v>4.5999999999999996</v>
      </c>
      <c r="K195" s="320">
        <v>3.1</v>
      </c>
      <c r="L195" s="320">
        <v>14.7</v>
      </c>
      <c r="M195" s="320">
        <v>4.5</v>
      </c>
      <c r="N195" s="320">
        <v>6.8</v>
      </c>
      <c r="O195" s="320">
        <v>7.6</v>
      </c>
      <c r="P195" s="320">
        <v>5.0999999999999996</v>
      </c>
      <c r="Q195" s="320">
        <v>4</v>
      </c>
      <c r="R195" s="320">
        <v>4.9000000000000004</v>
      </c>
      <c r="S195" s="320">
        <v>6.4</v>
      </c>
      <c r="T195" s="320">
        <v>6.1</v>
      </c>
      <c r="U195" s="320">
        <v>35.200000000000003</v>
      </c>
      <c r="V195" s="320">
        <v>10.5</v>
      </c>
      <c r="W195" s="320">
        <v>7.2</v>
      </c>
      <c r="X195" s="320">
        <v>6.1</v>
      </c>
      <c r="Y195" s="320">
        <v>4.7</v>
      </c>
      <c r="Z195" s="320">
        <v>26</v>
      </c>
      <c r="AA195" s="320">
        <v>6.8</v>
      </c>
      <c r="AB195" s="320">
        <v>7</v>
      </c>
      <c r="AC195" s="320">
        <v>5.5</v>
      </c>
      <c r="AD195" s="320">
        <v>11.2</v>
      </c>
      <c r="AE195" s="320">
        <v>5.2</v>
      </c>
      <c r="AF195" s="320">
        <v>13.9</v>
      </c>
      <c r="AG195" s="279"/>
    </row>
    <row r="196" spans="2:33" s="291" customFormat="1" x14ac:dyDescent="0.2">
      <c r="B196" s="290">
        <v>0.125</v>
      </c>
      <c r="C196" s="320">
        <v>6.3</v>
      </c>
      <c r="D196" s="320">
        <v>3.5</v>
      </c>
      <c r="E196" s="320">
        <v>5.8</v>
      </c>
      <c r="F196" s="320">
        <v>8.3000000000000007</v>
      </c>
      <c r="G196" s="320">
        <v>10</v>
      </c>
      <c r="H196" s="320">
        <v>10.4</v>
      </c>
      <c r="I196" s="320">
        <v>4.7</v>
      </c>
      <c r="J196" s="320">
        <v>19.7</v>
      </c>
      <c r="K196" s="320">
        <v>6.6</v>
      </c>
      <c r="L196" s="320">
        <v>13.7</v>
      </c>
      <c r="M196" s="320">
        <v>4.5</v>
      </c>
      <c r="N196" s="320">
        <v>8.1999999999999993</v>
      </c>
      <c r="O196" s="320">
        <v>7.2</v>
      </c>
      <c r="P196" s="320">
        <v>4</v>
      </c>
      <c r="Q196" s="320">
        <v>7.1</v>
      </c>
      <c r="R196" s="320">
        <v>7.6</v>
      </c>
      <c r="S196" s="320">
        <v>5.5</v>
      </c>
      <c r="T196" s="320">
        <v>5.9</v>
      </c>
      <c r="U196" s="320">
        <v>31.4</v>
      </c>
      <c r="V196" s="320">
        <v>8.9</v>
      </c>
      <c r="W196" s="320">
        <v>7.1</v>
      </c>
      <c r="X196" s="320">
        <v>5.7</v>
      </c>
      <c r="Y196" s="320">
        <v>6.3</v>
      </c>
      <c r="Z196" s="320">
        <v>21.3</v>
      </c>
      <c r="AA196" s="320">
        <v>11.8</v>
      </c>
      <c r="AB196" s="320">
        <v>35.700000000000003</v>
      </c>
      <c r="AC196" s="320">
        <v>9.6</v>
      </c>
      <c r="AD196" s="320">
        <v>12</v>
      </c>
      <c r="AE196" s="320">
        <v>5.9</v>
      </c>
      <c r="AF196" s="320">
        <v>15.7</v>
      </c>
      <c r="AG196" s="279"/>
    </row>
    <row r="197" spans="2:33" s="291" customFormat="1" x14ac:dyDescent="0.2">
      <c r="B197" s="290">
        <v>0.16666666666666666</v>
      </c>
      <c r="C197" s="320">
        <v>7.6</v>
      </c>
      <c r="D197" s="320">
        <v>3.8</v>
      </c>
      <c r="E197" s="320">
        <v>5.0999999999999996</v>
      </c>
      <c r="F197" s="320">
        <v>5.7</v>
      </c>
      <c r="G197" s="320">
        <v>11.2</v>
      </c>
      <c r="H197" s="320">
        <v>7.2</v>
      </c>
      <c r="I197" s="320">
        <v>4.9000000000000004</v>
      </c>
      <c r="J197" s="320">
        <v>16.399999999999999</v>
      </c>
      <c r="K197" s="320">
        <v>9.5</v>
      </c>
      <c r="L197" s="320">
        <v>14.9</v>
      </c>
      <c r="M197" s="320">
        <v>10.5</v>
      </c>
      <c r="N197" s="320">
        <v>11.2</v>
      </c>
      <c r="O197" s="320">
        <v>5.8</v>
      </c>
      <c r="P197" s="320">
        <v>4</v>
      </c>
      <c r="Q197" s="320">
        <v>8.8000000000000007</v>
      </c>
      <c r="R197" s="320">
        <v>5.7</v>
      </c>
      <c r="S197" s="320">
        <v>4.5999999999999996</v>
      </c>
      <c r="T197" s="320">
        <v>5.7</v>
      </c>
      <c r="U197" s="320">
        <v>31.6</v>
      </c>
      <c r="V197" s="320">
        <v>7.3</v>
      </c>
      <c r="W197" s="320">
        <v>6.6</v>
      </c>
      <c r="X197" s="320">
        <v>12.4</v>
      </c>
      <c r="Y197" s="320">
        <v>6.2</v>
      </c>
      <c r="Z197" s="320">
        <v>18.100000000000001</v>
      </c>
      <c r="AA197" s="320">
        <v>8.8000000000000007</v>
      </c>
      <c r="AB197" s="320">
        <v>43.5</v>
      </c>
      <c r="AC197" s="320">
        <v>6.4</v>
      </c>
      <c r="AD197" s="320">
        <v>8.9</v>
      </c>
      <c r="AE197" s="320">
        <v>4.8</v>
      </c>
      <c r="AF197" s="320">
        <v>13</v>
      </c>
      <c r="AG197" s="279"/>
    </row>
    <row r="198" spans="2:33" s="291" customFormat="1" x14ac:dyDescent="0.2">
      <c r="B198" s="290">
        <v>0.20833333333333334</v>
      </c>
      <c r="C198" s="320">
        <v>10</v>
      </c>
      <c r="D198" s="320">
        <v>6.1</v>
      </c>
      <c r="E198" s="320">
        <v>13.3</v>
      </c>
      <c r="F198" s="320">
        <v>6.7</v>
      </c>
      <c r="G198" s="320">
        <v>10.9</v>
      </c>
      <c r="H198" s="320">
        <v>8.1</v>
      </c>
      <c r="I198" s="320">
        <v>5.0999999999999996</v>
      </c>
      <c r="J198" s="320">
        <v>12.6</v>
      </c>
      <c r="K198" s="320">
        <v>6.2</v>
      </c>
      <c r="L198" s="320">
        <v>21.2</v>
      </c>
      <c r="M198" s="320">
        <v>27.5</v>
      </c>
      <c r="N198" s="320">
        <v>13.3</v>
      </c>
      <c r="O198" s="320">
        <v>5.6</v>
      </c>
      <c r="P198" s="342" t="s">
        <v>379</v>
      </c>
      <c r="Q198" s="320">
        <v>11.8</v>
      </c>
      <c r="R198" s="320">
        <v>5.2</v>
      </c>
      <c r="S198" s="320">
        <v>5.8</v>
      </c>
      <c r="T198" s="320">
        <v>5.8</v>
      </c>
      <c r="U198" s="320">
        <v>28.3</v>
      </c>
      <c r="V198" s="320">
        <v>7.4</v>
      </c>
      <c r="W198" s="320">
        <v>6.3</v>
      </c>
      <c r="X198" s="320">
        <v>27.6</v>
      </c>
      <c r="Y198" s="320">
        <v>6</v>
      </c>
      <c r="Z198" s="320">
        <v>16.899999999999999</v>
      </c>
      <c r="AA198" s="320">
        <v>7.3</v>
      </c>
      <c r="AB198" s="320">
        <v>47.2</v>
      </c>
      <c r="AC198" s="320">
        <v>6.9</v>
      </c>
      <c r="AD198" s="320">
        <v>13.2</v>
      </c>
      <c r="AE198" s="320">
        <v>5.5</v>
      </c>
      <c r="AF198" s="320">
        <v>15.9</v>
      </c>
      <c r="AG198" s="279"/>
    </row>
    <row r="199" spans="2:33" s="291" customFormat="1" x14ac:dyDescent="0.2">
      <c r="B199" s="290">
        <v>0.25</v>
      </c>
      <c r="C199" s="320">
        <v>23.7</v>
      </c>
      <c r="D199" s="320">
        <v>8.3000000000000007</v>
      </c>
      <c r="E199" s="320">
        <v>13.1</v>
      </c>
      <c r="F199" s="320">
        <v>18.7</v>
      </c>
      <c r="G199" s="320">
        <v>36</v>
      </c>
      <c r="H199" s="320">
        <v>16.2</v>
      </c>
      <c r="I199" s="320">
        <v>6.1</v>
      </c>
      <c r="J199" s="320">
        <v>11.1</v>
      </c>
      <c r="K199" s="320">
        <v>4.2</v>
      </c>
      <c r="L199" s="320">
        <v>13.6</v>
      </c>
      <c r="M199" s="320">
        <v>20.399999999999999</v>
      </c>
      <c r="N199" s="320">
        <v>9.8000000000000007</v>
      </c>
      <c r="O199" s="320">
        <v>6</v>
      </c>
      <c r="P199" s="320" t="s">
        <v>380</v>
      </c>
      <c r="Q199" s="320">
        <v>10.1</v>
      </c>
      <c r="R199" s="320">
        <v>4.5999999999999996</v>
      </c>
      <c r="S199" s="320">
        <v>9.5</v>
      </c>
      <c r="T199" s="320">
        <v>20.2</v>
      </c>
      <c r="U199" s="320">
        <v>30.2</v>
      </c>
      <c r="V199" s="320">
        <v>8</v>
      </c>
      <c r="W199" s="320">
        <v>5.9</v>
      </c>
      <c r="X199" s="320">
        <v>16.2</v>
      </c>
      <c r="Y199" s="320">
        <v>6.8</v>
      </c>
      <c r="Z199" s="320">
        <v>10.7</v>
      </c>
      <c r="AA199" s="320">
        <v>7.2</v>
      </c>
      <c r="AB199" s="320">
        <v>43.5</v>
      </c>
      <c r="AC199" s="320">
        <v>7.8</v>
      </c>
      <c r="AD199" s="320">
        <v>22.8</v>
      </c>
      <c r="AE199" s="320">
        <v>5.2</v>
      </c>
      <c r="AF199" s="320">
        <v>15.4</v>
      </c>
      <c r="AG199" s="279"/>
    </row>
    <row r="200" spans="2:33" s="291" customFormat="1" x14ac:dyDescent="0.2">
      <c r="B200" s="290">
        <v>0.29166666666666669</v>
      </c>
      <c r="C200" s="320">
        <v>25.9</v>
      </c>
      <c r="D200" s="320">
        <v>7.9</v>
      </c>
      <c r="E200" s="320">
        <v>8.5</v>
      </c>
      <c r="F200" s="320">
        <v>16.7</v>
      </c>
      <c r="G200" s="320">
        <v>21.3</v>
      </c>
      <c r="H200" s="320">
        <v>7.9</v>
      </c>
      <c r="I200" s="320">
        <v>15.3</v>
      </c>
      <c r="J200" s="320">
        <v>9.6</v>
      </c>
      <c r="K200" s="320">
        <v>4.4000000000000004</v>
      </c>
      <c r="L200" s="320">
        <v>6.8</v>
      </c>
      <c r="M200" s="320">
        <v>14</v>
      </c>
      <c r="N200" s="320">
        <v>12</v>
      </c>
      <c r="O200" s="320">
        <v>6.9</v>
      </c>
      <c r="P200" s="342" t="s">
        <v>379</v>
      </c>
      <c r="Q200" s="320">
        <v>8.8000000000000007</v>
      </c>
      <c r="R200" s="320">
        <v>9.3000000000000007</v>
      </c>
      <c r="S200" s="320">
        <v>14.5</v>
      </c>
      <c r="T200" s="320">
        <v>35.4</v>
      </c>
      <c r="U200" s="320">
        <v>11.2</v>
      </c>
      <c r="V200" s="320">
        <v>11.2</v>
      </c>
      <c r="W200" s="320">
        <v>5.5</v>
      </c>
      <c r="X200" s="320">
        <v>11.3</v>
      </c>
      <c r="Y200" s="320">
        <v>6.2</v>
      </c>
      <c r="Z200" s="320">
        <v>5.3</v>
      </c>
      <c r="AA200" s="320">
        <v>11.3</v>
      </c>
      <c r="AB200" s="320">
        <v>18.899999999999999</v>
      </c>
      <c r="AC200" s="320">
        <v>19.899999999999999</v>
      </c>
      <c r="AD200" s="320">
        <v>18.600000000000001</v>
      </c>
      <c r="AE200" s="320">
        <v>5.0999999999999996</v>
      </c>
      <c r="AF200" s="320">
        <v>15.8</v>
      </c>
      <c r="AG200" s="279"/>
    </row>
    <row r="201" spans="2:33" s="291" customFormat="1" x14ac:dyDescent="0.2">
      <c r="B201" s="290">
        <v>0.33333333333333331</v>
      </c>
      <c r="C201" s="320">
        <v>24.6</v>
      </c>
      <c r="D201" s="320">
        <v>5.9</v>
      </c>
      <c r="E201" s="320">
        <v>9.1</v>
      </c>
      <c r="F201" s="320">
        <v>9</v>
      </c>
      <c r="G201" s="320">
        <v>12.7</v>
      </c>
      <c r="H201" s="320">
        <v>7.3</v>
      </c>
      <c r="I201" s="320">
        <v>11.3</v>
      </c>
      <c r="J201" s="320">
        <v>9.4</v>
      </c>
      <c r="K201" s="320">
        <v>5.2</v>
      </c>
      <c r="L201" s="320">
        <v>5.4</v>
      </c>
      <c r="M201" s="320">
        <v>14.1</v>
      </c>
      <c r="N201" s="320">
        <v>6.9</v>
      </c>
      <c r="O201" s="320">
        <v>6.8</v>
      </c>
      <c r="P201" s="320">
        <v>9.1</v>
      </c>
      <c r="Q201" s="320">
        <v>4.0999999999999996</v>
      </c>
      <c r="R201" s="320">
        <v>9</v>
      </c>
      <c r="S201" s="320">
        <v>9.6</v>
      </c>
      <c r="T201" s="320">
        <v>12.4</v>
      </c>
      <c r="U201" s="320">
        <v>5.7</v>
      </c>
      <c r="V201" s="320">
        <v>8.6</v>
      </c>
      <c r="W201" s="320">
        <v>7.7</v>
      </c>
      <c r="X201" s="320">
        <v>9.9</v>
      </c>
      <c r="Y201" s="320">
        <v>5.7</v>
      </c>
      <c r="Z201" s="320">
        <v>4.8</v>
      </c>
      <c r="AA201" s="320">
        <v>9.1999999999999993</v>
      </c>
      <c r="AB201" s="320">
        <v>11.6</v>
      </c>
      <c r="AC201" s="320">
        <v>12</v>
      </c>
      <c r="AD201" s="320">
        <v>10.199999999999999</v>
      </c>
      <c r="AE201" s="320">
        <v>5.2</v>
      </c>
      <c r="AF201" s="320">
        <v>10.1</v>
      </c>
      <c r="AG201" s="279"/>
    </row>
    <row r="202" spans="2:33" s="291" customFormat="1" x14ac:dyDescent="0.2">
      <c r="B202" s="290">
        <v>0.375</v>
      </c>
      <c r="C202" s="320">
        <v>12.5</v>
      </c>
      <c r="D202" s="320">
        <v>6</v>
      </c>
      <c r="E202" s="320">
        <v>7.1</v>
      </c>
      <c r="F202" s="320">
        <v>7.8</v>
      </c>
      <c r="G202" s="320">
        <v>6.8</v>
      </c>
      <c r="H202" s="320">
        <v>7.9</v>
      </c>
      <c r="I202" s="320">
        <v>8.1</v>
      </c>
      <c r="J202" s="320">
        <v>7.6</v>
      </c>
      <c r="K202" s="320">
        <v>7.5</v>
      </c>
      <c r="L202" s="320">
        <v>4.7</v>
      </c>
      <c r="M202" s="320">
        <v>13.3</v>
      </c>
      <c r="N202" s="320">
        <v>4.9000000000000004</v>
      </c>
      <c r="O202" s="320">
        <v>5.0999999999999996</v>
      </c>
      <c r="P202" s="320">
        <v>9.1999999999999993</v>
      </c>
      <c r="Q202" s="320">
        <v>3.8</v>
      </c>
      <c r="R202" s="320">
        <v>8.8000000000000007</v>
      </c>
      <c r="S202" s="320">
        <v>7.7</v>
      </c>
      <c r="T202" s="320">
        <v>12</v>
      </c>
      <c r="U202" s="320">
        <v>6</v>
      </c>
      <c r="V202" s="320">
        <v>4.5999999999999996</v>
      </c>
      <c r="W202" s="320">
        <v>7</v>
      </c>
      <c r="X202" s="320">
        <v>6.7</v>
      </c>
      <c r="Y202" s="320">
        <v>4.9000000000000004</v>
      </c>
      <c r="Z202" s="320">
        <v>5.2</v>
      </c>
      <c r="AA202" s="320">
        <v>9.5</v>
      </c>
      <c r="AB202" s="320">
        <v>10.5</v>
      </c>
      <c r="AC202" s="320">
        <v>10.5</v>
      </c>
      <c r="AD202" s="320">
        <v>6.8</v>
      </c>
      <c r="AE202" s="320">
        <v>6.8</v>
      </c>
      <c r="AF202" s="320">
        <v>14</v>
      </c>
      <c r="AG202" s="279"/>
    </row>
    <row r="203" spans="2:33" s="291" customFormat="1" x14ac:dyDescent="0.2">
      <c r="B203" s="290">
        <v>0.41666666666666669</v>
      </c>
      <c r="C203" s="320">
        <v>8.6999999999999993</v>
      </c>
      <c r="D203" s="320">
        <v>4.9000000000000004</v>
      </c>
      <c r="E203" s="320">
        <v>5.9</v>
      </c>
      <c r="F203" s="320">
        <v>7</v>
      </c>
      <c r="G203" s="320">
        <v>6</v>
      </c>
      <c r="H203" s="320">
        <v>10.8</v>
      </c>
      <c r="I203" s="342" t="s">
        <v>379</v>
      </c>
      <c r="J203" s="320">
        <v>6.8</v>
      </c>
      <c r="K203" s="320">
        <v>5.6</v>
      </c>
      <c r="L203" s="320">
        <v>4.5999999999999996</v>
      </c>
      <c r="M203" s="320">
        <v>11.2</v>
      </c>
      <c r="N203" s="320">
        <v>4.5</v>
      </c>
      <c r="O203" s="320">
        <v>4.3</v>
      </c>
      <c r="P203" s="320">
        <v>7.2</v>
      </c>
      <c r="Q203" s="320">
        <v>4.3</v>
      </c>
      <c r="R203" s="320">
        <v>8.8000000000000007</v>
      </c>
      <c r="S203" s="320">
        <v>6.1</v>
      </c>
      <c r="T203" s="320">
        <v>8.8000000000000007</v>
      </c>
      <c r="U203" s="320">
        <v>4.9000000000000004</v>
      </c>
      <c r="V203" s="320">
        <v>4.4000000000000004</v>
      </c>
      <c r="W203" s="320">
        <v>7.3</v>
      </c>
      <c r="X203" s="320">
        <v>6.5</v>
      </c>
      <c r="Y203" s="320">
        <v>4.4000000000000004</v>
      </c>
      <c r="Z203" s="320">
        <v>4.9000000000000004</v>
      </c>
      <c r="AA203" s="320">
        <v>5.6</v>
      </c>
      <c r="AB203" s="320">
        <v>7.9</v>
      </c>
      <c r="AC203" s="320">
        <v>6.6</v>
      </c>
      <c r="AD203" s="320">
        <v>4.5999999999999996</v>
      </c>
      <c r="AE203" s="320">
        <v>7.3</v>
      </c>
      <c r="AF203" s="320">
        <v>18.100000000000001</v>
      </c>
      <c r="AG203" s="279"/>
    </row>
    <row r="204" spans="2:33" s="291" customFormat="1" x14ac:dyDescent="0.2">
      <c r="B204" s="290">
        <v>0.45833333333333331</v>
      </c>
      <c r="C204" s="320">
        <v>8.1</v>
      </c>
      <c r="D204" s="320">
        <v>5.2</v>
      </c>
      <c r="E204" s="320">
        <v>7.2</v>
      </c>
      <c r="F204" s="320">
        <v>8.3000000000000007</v>
      </c>
      <c r="G204" s="320">
        <v>5.8</v>
      </c>
      <c r="H204" s="320">
        <v>10.1</v>
      </c>
      <c r="I204" s="320">
        <v>7.1</v>
      </c>
      <c r="J204" s="320">
        <v>6.4</v>
      </c>
      <c r="K204" s="320">
        <v>4.8</v>
      </c>
      <c r="L204" s="320">
        <v>4</v>
      </c>
      <c r="M204" s="320">
        <v>9.1</v>
      </c>
      <c r="N204" s="320">
        <v>4.4000000000000004</v>
      </c>
      <c r="O204" s="320">
        <v>4.7</v>
      </c>
      <c r="P204" s="320">
        <v>5.8</v>
      </c>
      <c r="Q204" s="320">
        <v>4.7</v>
      </c>
      <c r="R204" s="320">
        <v>5.6</v>
      </c>
      <c r="S204" s="320">
        <v>6</v>
      </c>
      <c r="T204" s="320">
        <v>5.8</v>
      </c>
      <c r="U204" s="320">
        <v>5.0999999999999996</v>
      </c>
      <c r="V204" s="320">
        <v>4.4000000000000004</v>
      </c>
      <c r="W204" s="320">
        <v>6.5</v>
      </c>
      <c r="X204" s="320">
        <v>6.2</v>
      </c>
      <c r="Y204" s="320">
        <v>4.8</v>
      </c>
      <c r="Z204" s="320">
        <v>4.5999999999999996</v>
      </c>
      <c r="AA204" s="320">
        <v>4.3</v>
      </c>
      <c r="AB204" s="320">
        <v>7.7</v>
      </c>
      <c r="AC204" s="320">
        <v>5.2</v>
      </c>
      <c r="AD204" s="320">
        <v>4</v>
      </c>
      <c r="AE204" s="320">
        <v>6.5</v>
      </c>
      <c r="AF204" s="342" t="s">
        <v>379</v>
      </c>
      <c r="AG204" s="279"/>
    </row>
    <row r="205" spans="2:33" s="291" customFormat="1" x14ac:dyDescent="0.2">
      <c r="B205" s="290">
        <v>0.5</v>
      </c>
      <c r="C205" s="320">
        <v>6.7</v>
      </c>
      <c r="D205" s="320">
        <v>5.2</v>
      </c>
      <c r="E205" s="320">
        <v>6.7</v>
      </c>
      <c r="F205" s="320">
        <v>10.199999999999999</v>
      </c>
      <c r="G205" s="320">
        <v>6.3</v>
      </c>
      <c r="H205" s="320">
        <v>10.199999999999999</v>
      </c>
      <c r="I205" s="320">
        <v>6.5</v>
      </c>
      <c r="J205" s="320">
        <v>5.6</v>
      </c>
      <c r="K205" s="320">
        <v>4.5</v>
      </c>
      <c r="L205" s="320">
        <v>4.4000000000000004</v>
      </c>
      <c r="M205" s="320">
        <v>5.5</v>
      </c>
      <c r="N205" s="320">
        <v>4.4000000000000004</v>
      </c>
      <c r="O205" s="320">
        <v>5.2</v>
      </c>
      <c r="P205" s="320">
        <v>5.5</v>
      </c>
      <c r="Q205" s="320">
        <v>4.7</v>
      </c>
      <c r="R205" s="320">
        <v>5.4</v>
      </c>
      <c r="S205" s="320">
        <v>5.9</v>
      </c>
      <c r="T205" s="342" t="s">
        <v>379</v>
      </c>
      <c r="U205" s="320">
        <v>6.5</v>
      </c>
      <c r="V205" s="320">
        <v>4.5999999999999996</v>
      </c>
      <c r="W205" s="320">
        <v>6.3</v>
      </c>
      <c r="X205" s="320">
        <v>5.7</v>
      </c>
      <c r="Y205" s="320">
        <v>5.3</v>
      </c>
      <c r="Z205" s="320">
        <v>4.9000000000000004</v>
      </c>
      <c r="AA205" s="320">
        <v>3.7</v>
      </c>
      <c r="AB205" s="320">
        <v>7.2</v>
      </c>
      <c r="AC205" s="320">
        <v>5.0999999999999996</v>
      </c>
      <c r="AD205" s="320">
        <v>4.0999999999999996</v>
      </c>
      <c r="AE205" s="320">
        <v>6.6</v>
      </c>
      <c r="AF205" s="342" t="s">
        <v>379</v>
      </c>
      <c r="AG205" s="279"/>
    </row>
    <row r="206" spans="2:33" s="291" customFormat="1" x14ac:dyDescent="0.2">
      <c r="B206" s="290">
        <v>0.54166666666666663</v>
      </c>
      <c r="C206" s="320">
        <v>6.7</v>
      </c>
      <c r="D206" s="320">
        <v>5.0999999999999996</v>
      </c>
      <c r="E206" s="320">
        <v>5.9</v>
      </c>
      <c r="F206" s="320">
        <v>9.1</v>
      </c>
      <c r="G206" s="320">
        <v>6.5</v>
      </c>
      <c r="H206" s="320">
        <v>11.1</v>
      </c>
      <c r="I206" s="320">
        <v>6.4</v>
      </c>
      <c r="J206" s="320">
        <v>6.5</v>
      </c>
      <c r="K206" s="320">
        <v>4.4000000000000004</v>
      </c>
      <c r="L206" s="320">
        <v>4.0999999999999996</v>
      </c>
      <c r="M206" s="320">
        <v>4.8</v>
      </c>
      <c r="N206" s="320">
        <v>4</v>
      </c>
      <c r="O206" s="320">
        <v>5.2</v>
      </c>
      <c r="P206" s="320">
        <v>5</v>
      </c>
      <c r="Q206" s="320">
        <v>5.0999999999999996</v>
      </c>
      <c r="R206" s="320">
        <v>5</v>
      </c>
      <c r="S206" s="320">
        <v>5.6</v>
      </c>
      <c r="T206" s="342" t="s">
        <v>379</v>
      </c>
      <c r="U206" s="320">
        <v>5.9</v>
      </c>
      <c r="V206" s="320">
        <v>4.5999999999999996</v>
      </c>
      <c r="W206" s="320">
        <v>6.4</v>
      </c>
      <c r="X206" s="320">
        <v>5</v>
      </c>
      <c r="Y206" s="320">
        <v>4.2</v>
      </c>
      <c r="Z206" s="320">
        <v>4.3</v>
      </c>
      <c r="AA206" s="320">
        <v>3.9</v>
      </c>
      <c r="AB206" s="320">
        <v>7.1</v>
      </c>
      <c r="AC206" s="320">
        <v>4.0999999999999996</v>
      </c>
      <c r="AD206" s="320">
        <v>4.4000000000000004</v>
      </c>
      <c r="AE206" s="320">
        <v>6.7</v>
      </c>
      <c r="AF206" s="320">
        <v>5.8</v>
      </c>
      <c r="AG206" s="279"/>
    </row>
    <row r="207" spans="2:33" s="291" customFormat="1" x14ac:dyDescent="0.2">
      <c r="B207" s="290">
        <v>0.58333333333333337</v>
      </c>
      <c r="C207" s="320">
        <v>6.8</v>
      </c>
      <c r="D207" s="320">
        <v>5.2</v>
      </c>
      <c r="E207" s="320">
        <v>6.3</v>
      </c>
      <c r="F207" s="320">
        <v>10.7</v>
      </c>
      <c r="G207" s="320">
        <v>6.3</v>
      </c>
      <c r="H207" s="320">
        <v>11.1</v>
      </c>
      <c r="I207" s="320">
        <v>6.8</v>
      </c>
      <c r="J207" s="320">
        <v>7</v>
      </c>
      <c r="K207" s="320">
        <v>5</v>
      </c>
      <c r="L207" s="320">
        <v>3.4</v>
      </c>
      <c r="M207" s="320">
        <v>4.3</v>
      </c>
      <c r="N207" s="320">
        <v>4.9000000000000004</v>
      </c>
      <c r="O207" s="320">
        <v>4.5</v>
      </c>
      <c r="P207" s="320">
        <v>5.0999999999999996</v>
      </c>
      <c r="Q207" s="320">
        <v>4.7</v>
      </c>
      <c r="R207" s="320">
        <v>4.5</v>
      </c>
      <c r="S207" s="320">
        <v>5</v>
      </c>
      <c r="T207" s="320">
        <v>5.5</v>
      </c>
      <c r="U207" s="320">
        <v>5</v>
      </c>
      <c r="V207" s="320">
        <v>4.8</v>
      </c>
      <c r="W207" s="320">
        <v>5</v>
      </c>
      <c r="X207" s="320">
        <v>4.5999999999999996</v>
      </c>
      <c r="Y207" s="342" t="s">
        <v>379</v>
      </c>
      <c r="Z207" s="320">
        <v>3.8</v>
      </c>
      <c r="AA207" s="320">
        <v>3.8</v>
      </c>
      <c r="AB207" s="320">
        <v>5.4</v>
      </c>
      <c r="AC207" s="320">
        <v>4.0999999999999996</v>
      </c>
      <c r="AD207" s="320">
        <v>3.8</v>
      </c>
      <c r="AE207" s="320">
        <v>6.7</v>
      </c>
      <c r="AF207" s="320">
        <v>6.4</v>
      </c>
      <c r="AG207" s="279"/>
    </row>
    <row r="208" spans="2:33" s="291" customFormat="1" x14ac:dyDescent="0.2">
      <c r="B208" s="290">
        <v>0.625</v>
      </c>
      <c r="C208" s="320">
        <v>8.1999999999999993</v>
      </c>
      <c r="D208" s="320">
        <v>5</v>
      </c>
      <c r="E208" s="320">
        <v>6.1</v>
      </c>
      <c r="F208" s="320">
        <v>7.7</v>
      </c>
      <c r="G208" s="320">
        <v>7.3</v>
      </c>
      <c r="H208" s="320">
        <v>11.5</v>
      </c>
      <c r="I208" s="320">
        <v>5</v>
      </c>
      <c r="J208" s="320">
        <v>5.5</v>
      </c>
      <c r="K208" s="320">
        <v>4.5</v>
      </c>
      <c r="L208" s="320">
        <v>3.5</v>
      </c>
      <c r="M208" s="320">
        <v>4.3</v>
      </c>
      <c r="N208" s="320">
        <v>5</v>
      </c>
      <c r="O208" s="320">
        <v>3.6</v>
      </c>
      <c r="P208" s="320">
        <v>4.5999999999999996</v>
      </c>
      <c r="Q208" s="320">
        <v>4.7</v>
      </c>
      <c r="R208" s="320">
        <v>4.3</v>
      </c>
      <c r="S208" s="320">
        <v>4.7</v>
      </c>
      <c r="T208" s="342" t="s">
        <v>379</v>
      </c>
      <c r="U208" s="320">
        <v>5.0999999999999996</v>
      </c>
      <c r="V208" s="320">
        <v>4.5</v>
      </c>
      <c r="W208" s="320">
        <v>4.0999999999999996</v>
      </c>
      <c r="X208" s="320">
        <v>3.9</v>
      </c>
      <c r="Y208" s="320">
        <v>3.7</v>
      </c>
      <c r="Z208" s="320">
        <v>4.3</v>
      </c>
      <c r="AA208" s="320">
        <v>3.9</v>
      </c>
      <c r="AB208" s="320">
        <v>5.9</v>
      </c>
      <c r="AC208" s="320">
        <v>4.4000000000000004</v>
      </c>
      <c r="AD208" s="320">
        <v>3.4</v>
      </c>
      <c r="AE208" s="320">
        <v>7.2</v>
      </c>
      <c r="AF208" s="320">
        <v>6.3</v>
      </c>
      <c r="AG208" s="279"/>
    </row>
    <row r="209" spans="2:36" s="291" customFormat="1" x14ac:dyDescent="0.2">
      <c r="B209" s="290">
        <v>0.66666666666666663</v>
      </c>
      <c r="C209" s="320">
        <v>5.0999999999999996</v>
      </c>
      <c r="D209" s="320">
        <v>4.7</v>
      </c>
      <c r="E209" s="320">
        <v>5</v>
      </c>
      <c r="F209" s="320">
        <v>6.2</v>
      </c>
      <c r="G209" s="320">
        <v>6.3</v>
      </c>
      <c r="H209" s="320">
        <v>11</v>
      </c>
      <c r="I209" s="320">
        <v>4.5999999999999996</v>
      </c>
      <c r="J209" s="320">
        <v>4.5999999999999996</v>
      </c>
      <c r="K209" s="320">
        <v>5.3</v>
      </c>
      <c r="L209" s="320">
        <v>2.7</v>
      </c>
      <c r="M209" s="320">
        <v>3.5</v>
      </c>
      <c r="N209" s="320">
        <v>4.8</v>
      </c>
      <c r="O209" s="320">
        <v>3.1</v>
      </c>
      <c r="P209" s="320">
        <v>4.0999999999999996</v>
      </c>
      <c r="Q209" s="320">
        <v>4.8</v>
      </c>
      <c r="R209" s="320">
        <v>4.5</v>
      </c>
      <c r="S209" s="320">
        <v>5</v>
      </c>
      <c r="T209" s="342" t="s">
        <v>379</v>
      </c>
      <c r="U209" s="320">
        <v>4.5999999999999996</v>
      </c>
      <c r="V209" s="320">
        <v>4.4000000000000004</v>
      </c>
      <c r="W209" s="320">
        <v>3.6</v>
      </c>
      <c r="X209" s="320">
        <v>4.7</v>
      </c>
      <c r="Y209" s="320">
        <v>4.2</v>
      </c>
      <c r="Z209" s="320">
        <v>4.0999999999999996</v>
      </c>
      <c r="AA209" s="320">
        <v>4.3</v>
      </c>
      <c r="AB209" s="320">
        <v>6.9</v>
      </c>
      <c r="AC209" s="320">
        <v>5</v>
      </c>
      <c r="AD209" s="320">
        <v>3.3</v>
      </c>
      <c r="AE209" s="320">
        <v>6.9</v>
      </c>
      <c r="AF209" s="320">
        <v>7</v>
      </c>
      <c r="AG209" s="279"/>
    </row>
    <row r="210" spans="2:36" s="291" customFormat="1" x14ac:dyDescent="0.2">
      <c r="B210" s="290">
        <v>0.70833333333333337</v>
      </c>
      <c r="C210" s="320">
        <v>4.8</v>
      </c>
      <c r="D210" s="320">
        <v>4.7</v>
      </c>
      <c r="E210" s="320">
        <v>5.0999999999999996</v>
      </c>
      <c r="F210" s="320">
        <v>5.8</v>
      </c>
      <c r="G210" s="320">
        <v>6.5</v>
      </c>
      <c r="H210" s="320">
        <v>19.899999999999999</v>
      </c>
      <c r="I210" s="320">
        <v>6.5</v>
      </c>
      <c r="J210" s="320">
        <v>3.9</v>
      </c>
      <c r="K210" s="320">
        <v>4.9000000000000004</v>
      </c>
      <c r="L210" s="320">
        <v>3.3</v>
      </c>
      <c r="M210" s="320">
        <v>3.6</v>
      </c>
      <c r="N210" s="320">
        <v>5.0999999999999996</v>
      </c>
      <c r="O210" s="320">
        <v>3.6</v>
      </c>
      <c r="P210" s="320">
        <v>4</v>
      </c>
      <c r="Q210" s="320">
        <v>4.3</v>
      </c>
      <c r="R210" s="320">
        <v>4.0999999999999996</v>
      </c>
      <c r="S210" s="320">
        <v>6.1</v>
      </c>
      <c r="T210" s="320">
        <v>6</v>
      </c>
      <c r="U210" s="320">
        <v>4.9000000000000004</v>
      </c>
      <c r="V210" s="320">
        <v>4.9000000000000004</v>
      </c>
      <c r="W210" s="320">
        <v>4.0999999999999996</v>
      </c>
      <c r="X210" s="320">
        <v>4.5999999999999996</v>
      </c>
      <c r="Y210" s="320">
        <v>3.8</v>
      </c>
      <c r="Z210" s="320">
        <v>4</v>
      </c>
      <c r="AA210" s="320">
        <v>5.7</v>
      </c>
      <c r="AB210" s="320">
        <v>9.3000000000000007</v>
      </c>
      <c r="AC210" s="320">
        <v>6.8</v>
      </c>
      <c r="AD210" s="320">
        <v>3.5</v>
      </c>
      <c r="AE210" s="320">
        <v>8.1999999999999993</v>
      </c>
      <c r="AF210" s="320">
        <v>6.8</v>
      </c>
      <c r="AG210" s="279"/>
    </row>
    <row r="211" spans="2:36" s="291" customFormat="1" x14ac:dyDescent="0.2">
      <c r="B211" s="290">
        <v>0.75</v>
      </c>
      <c r="C211" s="320">
        <v>5.0999999999999996</v>
      </c>
      <c r="D211" s="320">
        <v>4.8</v>
      </c>
      <c r="E211" s="320">
        <v>5.9</v>
      </c>
      <c r="F211" s="320">
        <v>6.2</v>
      </c>
      <c r="G211" s="320">
        <v>7</v>
      </c>
      <c r="H211" s="320">
        <v>19.100000000000001</v>
      </c>
      <c r="I211" s="320">
        <v>9.1999999999999993</v>
      </c>
      <c r="J211" s="320">
        <v>3.8</v>
      </c>
      <c r="K211" s="320">
        <v>5.5</v>
      </c>
      <c r="L211" s="320">
        <v>3.5</v>
      </c>
      <c r="M211" s="320">
        <v>4.5</v>
      </c>
      <c r="N211" s="320">
        <v>4.3</v>
      </c>
      <c r="O211" s="320">
        <v>4.5999999999999996</v>
      </c>
      <c r="P211" s="342" t="s">
        <v>379</v>
      </c>
      <c r="Q211" s="320">
        <v>4.5</v>
      </c>
      <c r="R211" s="320">
        <v>4.5999999999999996</v>
      </c>
      <c r="S211" s="320">
        <v>6</v>
      </c>
      <c r="T211" s="320">
        <v>6.7</v>
      </c>
      <c r="U211" s="320">
        <v>5.4</v>
      </c>
      <c r="V211" s="320">
        <v>6</v>
      </c>
      <c r="W211" s="320">
        <v>5.7</v>
      </c>
      <c r="X211" s="320">
        <v>7.5</v>
      </c>
      <c r="Y211" s="320">
        <v>4.0999999999999996</v>
      </c>
      <c r="Z211" s="320">
        <v>5.7</v>
      </c>
      <c r="AA211" s="320">
        <v>8.6999999999999993</v>
      </c>
      <c r="AB211" s="320">
        <v>16</v>
      </c>
      <c r="AC211" s="320">
        <v>8.6999999999999993</v>
      </c>
      <c r="AD211" s="320">
        <v>4.4000000000000004</v>
      </c>
      <c r="AE211" s="320">
        <v>4.8</v>
      </c>
      <c r="AF211" s="320">
        <v>6.7</v>
      </c>
      <c r="AG211" s="279"/>
      <c r="AJ211"/>
    </row>
    <row r="212" spans="2:36" s="291" customFormat="1" x14ac:dyDescent="0.2">
      <c r="B212" s="290">
        <v>0.79166666666666663</v>
      </c>
      <c r="C212" s="320">
        <v>4.8</v>
      </c>
      <c r="D212" s="320">
        <v>4.5</v>
      </c>
      <c r="E212" s="320">
        <v>6.2</v>
      </c>
      <c r="F212" s="320">
        <v>6.5</v>
      </c>
      <c r="G212" s="320">
        <v>6.1</v>
      </c>
      <c r="H212" s="320">
        <v>26.7</v>
      </c>
      <c r="I212" s="320">
        <v>11.4</v>
      </c>
      <c r="J212" s="320">
        <v>3.5</v>
      </c>
      <c r="K212" s="320">
        <v>6.5</v>
      </c>
      <c r="L212" s="320">
        <v>3.6</v>
      </c>
      <c r="M212" s="320">
        <v>4.3</v>
      </c>
      <c r="N212" s="320">
        <v>4.4000000000000004</v>
      </c>
      <c r="O212" s="320">
        <v>4.2</v>
      </c>
      <c r="P212" s="342" t="s">
        <v>379</v>
      </c>
      <c r="Q212" s="320">
        <v>4.3</v>
      </c>
      <c r="R212" s="320">
        <v>4.5999999999999996</v>
      </c>
      <c r="S212" s="320">
        <v>5.6</v>
      </c>
      <c r="T212" s="320">
        <v>6.2</v>
      </c>
      <c r="U212" s="320">
        <v>6.9</v>
      </c>
      <c r="V212" s="320">
        <v>5.3</v>
      </c>
      <c r="W212" s="320">
        <v>5.2</v>
      </c>
      <c r="X212" s="320">
        <v>6.9</v>
      </c>
      <c r="Y212" s="320">
        <v>4.8</v>
      </c>
      <c r="Z212" s="320">
        <v>6.6</v>
      </c>
      <c r="AA212" s="320">
        <v>16.8</v>
      </c>
      <c r="AB212" s="320">
        <v>21.1</v>
      </c>
      <c r="AC212" s="320">
        <v>11.1</v>
      </c>
      <c r="AD212" s="320">
        <v>4.7</v>
      </c>
      <c r="AE212" s="320">
        <v>9.9</v>
      </c>
      <c r="AF212" s="320">
        <v>7.6</v>
      </c>
      <c r="AG212" s="279"/>
      <c r="AJ212"/>
    </row>
    <row r="213" spans="2:36" s="291" customFormat="1" x14ac:dyDescent="0.2">
      <c r="B213" s="290">
        <v>0.83333333333333337</v>
      </c>
      <c r="C213" s="320">
        <v>4.9000000000000004</v>
      </c>
      <c r="D213" s="320">
        <v>4.3</v>
      </c>
      <c r="E213" s="320">
        <v>5.5</v>
      </c>
      <c r="F213" s="320">
        <v>6.2</v>
      </c>
      <c r="G213" s="320">
        <v>6.2</v>
      </c>
      <c r="H213" s="320">
        <v>36.700000000000003</v>
      </c>
      <c r="I213" s="320">
        <v>29.9</v>
      </c>
      <c r="J213" s="320">
        <v>3.5</v>
      </c>
      <c r="K213" s="320">
        <v>3.9</v>
      </c>
      <c r="L213" s="320">
        <v>3.4</v>
      </c>
      <c r="M213" s="320">
        <v>3.9</v>
      </c>
      <c r="N213" s="320">
        <v>4.3</v>
      </c>
      <c r="O213" s="320">
        <v>5.2</v>
      </c>
      <c r="P213" s="320">
        <v>5.0999999999999996</v>
      </c>
      <c r="Q213" s="320">
        <v>4</v>
      </c>
      <c r="R213" s="320">
        <v>4</v>
      </c>
      <c r="S213" s="320">
        <v>4.5</v>
      </c>
      <c r="T213" s="320">
        <v>7</v>
      </c>
      <c r="U213" s="320">
        <v>6.3</v>
      </c>
      <c r="V213" s="320">
        <v>4.4000000000000004</v>
      </c>
      <c r="W213" s="320">
        <v>5.6</v>
      </c>
      <c r="X213" s="320">
        <v>7.8</v>
      </c>
      <c r="Y213" s="320">
        <v>4.4000000000000004</v>
      </c>
      <c r="Z213" s="320">
        <v>6.2</v>
      </c>
      <c r="AA213" s="320">
        <v>25.7</v>
      </c>
      <c r="AB213" s="320">
        <v>21.9</v>
      </c>
      <c r="AC213" s="320">
        <v>6.4</v>
      </c>
      <c r="AD213" s="320">
        <v>4.2</v>
      </c>
      <c r="AE213" s="320">
        <v>6.1</v>
      </c>
      <c r="AF213" s="320">
        <v>7.5</v>
      </c>
      <c r="AG213" s="279"/>
      <c r="AJ213"/>
    </row>
    <row r="214" spans="2:36" s="291" customFormat="1" x14ac:dyDescent="0.2">
      <c r="B214" s="290">
        <v>0.875</v>
      </c>
      <c r="C214" s="320">
        <v>5.2</v>
      </c>
      <c r="D214" s="320">
        <v>5.6</v>
      </c>
      <c r="E214" s="320">
        <v>5.3</v>
      </c>
      <c r="F214" s="320">
        <v>5.7</v>
      </c>
      <c r="G214" s="320">
        <v>5.8</v>
      </c>
      <c r="H214" s="320">
        <v>28.4</v>
      </c>
      <c r="I214" s="320">
        <v>21.4</v>
      </c>
      <c r="J214" s="320">
        <v>3.7</v>
      </c>
      <c r="K214" s="320">
        <v>8.3000000000000007</v>
      </c>
      <c r="L214" s="320">
        <v>4.4000000000000004</v>
      </c>
      <c r="M214" s="320">
        <v>4.8</v>
      </c>
      <c r="N214" s="320">
        <v>4.2</v>
      </c>
      <c r="O214" s="320">
        <v>5</v>
      </c>
      <c r="P214" s="320">
        <v>4.5</v>
      </c>
      <c r="Q214" s="320">
        <v>3.4</v>
      </c>
      <c r="R214" s="320">
        <v>3.4</v>
      </c>
      <c r="S214" s="320">
        <v>4.0999999999999996</v>
      </c>
      <c r="T214" s="320">
        <v>6.3</v>
      </c>
      <c r="U214" s="320">
        <v>5.5</v>
      </c>
      <c r="V214" s="320">
        <v>4.0999999999999996</v>
      </c>
      <c r="W214" s="320">
        <v>6.2</v>
      </c>
      <c r="X214" s="320">
        <v>6.6</v>
      </c>
      <c r="Y214" s="320">
        <v>4.3</v>
      </c>
      <c r="Z214" s="320">
        <v>5.9</v>
      </c>
      <c r="AA214" s="320">
        <v>9.9</v>
      </c>
      <c r="AB214" s="320">
        <v>22.4</v>
      </c>
      <c r="AC214" s="320">
        <v>9</v>
      </c>
      <c r="AD214" s="320">
        <v>3.8</v>
      </c>
      <c r="AE214" s="320">
        <v>5.2</v>
      </c>
      <c r="AF214" s="320">
        <v>7</v>
      </c>
      <c r="AG214" s="279"/>
      <c r="AJ214"/>
    </row>
    <row r="215" spans="2:36" s="291" customFormat="1" x14ac:dyDescent="0.2">
      <c r="B215" s="290">
        <v>0.91666666666666663</v>
      </c>
      <c r="C215" s="320">
        <v>4.3</v>
      </c>
      <c r="D215" s="320">
        <v>4.2</v>
      </c>
      <c r="E215" s="320">
        <v>5.7</v>
      </c>
      <c r="F215" s="320">
        <v>5.9</v>
      </c>
      <c r="G215" s="320">
        <v>5.9</v>
      </c>
      <c r="H215" s="320">
        <v>11.5</v>
      </c>
      <c r="I215" s="320">
        <v>18.100000000000001</v>
      </c>
      <c r="J215" s="320">
        <v>4.2</v>
      </c>
      <c r="K215" s="320">
        <v>7</v>
      </c>
      <c r="L215" s="320">
        <v>8.4</v>
      </c>
      <c r="M215" s="320">
        <v>5.2</v>
      </c>
      <c r="N215" s="320">
        <v>4.8</v>
      </c>
      <c r="O215" s="320">
        <v>5.7</v>
      </c>
      <c r="P215" s="320">
        <v>4.5999999999999996</v>
      </c>
      <c r="Q215" s="320">
        <v>6.6</v>
      </c>
      <c r="R215" s="320">
        <v>4</v>
      </c>
      <c r="S215" s="320">
        <v>6.8</v>
      </c>
      <c r="T215" s="320">
        <v>6</v>
      </c>
      <c r="U215" s="320">
        <v>7.3</v>
      </c>
      <c r="V215" s="320">
        <v>4.2</v>
      </c>
      <c r="W215" s="320">
        <v>6</v>
      </c>
      <c r="X215" s="320">
        <v>3.9</v>
      </c>
      <c r="Y215" s="320">
        <v>4</v>
      </c>
      <c r="Z215" s="320">
        <v>5.9</v>
      </c>
      <c r="AA215" s="320">
        <v>16</v>
      </c>
      <c r="AB215" s="320">
        <v>26.7</v>
      </c>
      <c r="AC215" s="320">
        <v>12.4</v>
      </c>
      <c r="AD215" s="320">
        <v>4.0999999999999996</v>
      </c>
      <c r="AE215" s="320">
        <v>5.5</v>
      </c>
      <c r="AF215" s="320">
        <v>6.4</v>
      </c>
      <c r="AG215" s="279"/>
    </row>
    <row r="216" spans="2:36" s="291" customFormat="1" x14ac:dyDescent="0.2">
      <c r="B216" s="290">
        <v>0.95833333333333337</v>
      </c>
      <c r="C216" s="320">
        <v>3.9</v>
      </c>
      <c r="D216" s="320">
        <v>4.7</v>
      </c>
      <c r="E216" s="320">
        <v>5.6</v>
      </c>
      <c r="F216" s="320">
        <v>6.2</v>
      </c>
      <c r="G216" s="320">
        <v>5.5</v>
      </c>
      <c r="H216" s="320">
        <v>10.4</v>
      </c>
      <c r="I216" s="320">
        <v>10.199999999999999</v>
      </c>
      <c r="J216" s="320">
        <v>4.4000000000000004</v>
      </c>
      <c r="K216" s="320">
        <v>5.8</v>
      </c>
      <c r="L216" s="320">
        <v>6</v>
      </c>
      <c r="M216" s="320">
        <v>6.9</v>
      </c>
      <c r="N216" s="320">
        <v>6.3</v>
      </c>
      <c r="O216" s="320">
        <v>6.2</v>
      </c>
      <c r="P216" s="320">
        <v>5</v>
      </c>
      <c r="Q216" s="320">
        <v>7.2</v>
      </c>
      <c r="R216" s="320">
        <v>3.6</v>
      </c>
      <c r="S216" s="320">
        <v>29.6</v>
      </c>
      <c r="T216" s="320">
        <v>10.1</v>
      </c>
      <c r="U216" s="320">
        <v>9</v>
      </c>
      <c r="V216" s="320">
        <v>6</v>
      </c>
      <c r="W216" s="320">
        <v>8.5</v>
      </c>
      <c r="X216" s="320">
        <v>4.9000000000000004</v>
      </c>
      <c r="Y216" s="320">
        <v>4.4000000000000004</v>
      </c>
      <c r="Z216" s="320">
        <v>5.9</v>
      </c>
      <c r="AA216" s="320">
        <v>19.8</v>
      </c>
      <c r="AB216" s="320">
        <v>15.8</v>
      </c>
      <c r="AC216" s="320">
        <v>12.5</v>
      </c>
      <c r="AD216" s="320">
        <v>4.3</v>
      </c>
      <c r="AE216" s="320">
        <v>9.4</v>
      </c>
      <c r="AF216" s="320">
        <v>5.8</v>
      </c>
      <c r="AG216" s="279"/>
    </row>
    <row r="217" spans="2:36" s="293" customFormat="1" ht="33" customHeight="1" x14ac:dyDescent="0.2">
      <c r="B217" s="288" t="s">
        <v>309</v>
      </c>
      <c r="C217" s="351">
        <v>8.8000000000000007</v>
      </c>
      <c r="D217" s="351">
        <v>5</v>
      </c>
      <c r="E217" s="351">
        <v>6.6</v>
      </c>
      <c r="F217" s="351">
        <v>7.9</v>
      </c>
      <c r="G217" s="351">
        <v>9.9</v>
      </c>
      <c r="H217" s="351">
        <v>13</v>
      </c>
      <c r="I217" s="351">
        <v>11.9</v>
      </c>
      <c r="J217" s="351">
        <v>7.8</v>
      </c>
      <c r="K217" s="351">
        <v>5.4</v>
      </c>
      <c r="L217" s="351">
        <v>7</v>
      </c>
      <c r="M217" s="351">
        <v>8.4</v>
      </c>
      <c r="N217" s="351">
        <v>6.4</v>
      </c>
      <c r="O217" s="351">
        <v>5.6</v>
      </c>
      <c r="P217" s="351">
        <v>5.7</v>
      </c>
      <c r="Q217" s="351">
        <v>5.6</v>
      </c>
      <c r="R217" s="351">
        <v>5.6</v>
      </c>
      <c r="S217" s="351">
        <v>7.3</v>
      </c>
      <c r="T217" s="351">
        <v>9.6999999999999993</v>
      </c>
      <c r="U217" s="351">
        <v>15.1</v>
      </c>
      <c r="V217" s="351">
        <v>6.3</v>
      </c>
      <c r="W217" s="351">
        <v>6.1</v>
      </c>
      <c r="X217" s="351">
        <v>8.3000000000000007</v>
      </c>
      <c r="Y217" s="351">
        <v>4.9000000000000004</v>
      </c>
      <c r="Z217" s="351">
        <v>8.8000000000000007</v>
      </c>
      <c r="AA217" s="351">
        <v>9</v>
      </c>
      <c r="AB217" s="351">
        <v>19</v>
      </c>
      <c r="AC217" s="351">
        <v>8</v>
      </c>
      <c r="AD217" s="351">
        <v>7.3</v>
      </c>
      <c r="AE217" s="351">
        <v>6.2</v>
      </c>
      <c r="AF217" s="351">
        <v>10.199999999999999</v>
      </c>
      <c r="AG217" s="279"/>
    </row>
    <row r="218" spans="2:36" s="293" customFormat="1" ht="27" customHeight="1" x14ac:dyDescent="0.2">
      <c r="B218" s="288" t="s">
        <v>310</v>
      </c>
      <c r="C218" s="363" t="s">
        <v>308</v>
      </c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5"/>
      <c r="AG218" s="279"/>
    </row>
    <row r="219" spans="2:36" ht="10.5" customHeight="1" x14ac:dyDescent="0.2">
      <c r="B219" s="334" t="s">
        <v>306</v>
      </c>
    </row>
    <row r="220" spans="2:36" ht="10.5" customHeight="1" x14ac:dyDescent="0.2">
      <c r="B220" s="334" t="s">
        <v>381</v>
      </c>
    </row>
  </sheetData>
  <mergeCells count="31">
    <mergeCell ref="B2:E4"/>
    <mergeCell ref="F2:AG4"/>
    <mergeCell ref="B6:C6"/>
    <mergeCell ref="B10:AG10"/>
    <mergeCell ref="V14:W14"/>
    <mergeCell ref="C42:S42"/>
    <mergeCell ref="V103:W103"/>
    <mergeCell ref="B47:E49"/>
    <mergeCell ref="F47:AG49"/>
    <mergeCell ref="B51:C51"/>
    <mergeCell ref="B55:AG55"/>
    <mergeCell ref="V59:W59"/>
    <mergeCell ref="C87:AG87"/>
    <mergeCell ref="B89:O89"/>
    <mergeCell ref="B91:E93"/>
    <mergeCell ref="F91:AF93"/>
    <mergeCell ref="B95:C95"/>
    <mergeCell ref="B99:AG99"/>
    <mergeCell ref="C218:AF218"/>
    <mergeCell ref="V190:W190"/>
    <mergeCell ref="C175:AG175"/>
    <mergeCell ref="C131:AF131"/>
    <mergeCell ref="B135:E137"/>
    <mergeCell ref="F135:AG137"/>
    <mergeCell ref="B139:C139"/>
    <mergeCell ref="B143:AG143"/>
    <mergeCell ref="V147:W147"/>
    <mergeCell ref="B178:E180"/>
    <mergeCell ref="B182:C182"/>
    <mergeCell ref="F178:AF180"/>
    <mergeCell ref="B186:AF186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4" manualBreakCount="4">
    <brk id="45" max="32" man="1"/>
    <brk id="89" max="32" man="1"/>
    <brk id="133" max="32" man="1"/>
    <brk id="177" max="32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baseColWidth="10" defaultColWidth="11.5703125" defaultRowHeight="12.75" x14ac:dyDescent="0.2"/>
  <cols>
    <col min="1" max="1" width="17.140625" customWidth="1"/>
  </cols>
  <sheetData>
    <row r="1" spans="1:7" ht="36" customHeight="1" x14ac:dyDescent="0.2">
      <c r="A1" s="562" t="s">
        <v>35</v>
      </c>
      <c r="B1" s="562"/>
      <c r="C1" s="562"/>
      <c r="D1" s="562"/>
      <c r="E1" s="562"/>
      <c r="F1" s="562"/>
      <c r="G1" s="562"/>
    </row>
    <row r="2" spans="1:7" ht="18.75" customHeight="1" x14ac:dyDescent="0.2">
      <c r="A2" s="562" t="s">
        <v>49</v>
      </c>
      <c r="B2" s="562"/>
      <c r="C2" s="562"/>
      <c r="D2" s="562"/>
      <c r="E2" s="562"/>
      <c r="F2" s="562"/>
      <c r="G2" s="562"/>
    </row>
    <row r="7" spans="1:7" x14ac:dyDescent="0.2">
      <c r="A7" t="s">
        <v>36</v>
      </c>
    </row>
    <row r="8" spans="1:7" x14ac:dyDescent="0.2">
      <c r="A8" s="9" t="s">
        <v>48</v>
      </c>
      <c r="B8" t="s">
        <v>38</v>
      </c>
    </row>
    <row r="9" spans="1:7" x14ac:dyDescent="0.2">
      <c r="A9" s="9" t="s">
        <v>39</v>
      </c>
      <c r="B9" s="7" t="s">
        <v>40</v>
      </c>
    </row>
    <row r="10" spans="1:7" x14ac:dyDescent="0.2">
      <c r="A10" s="9" t="s">
        <v>42</v>
      </c>
      <c r="B10" s="7" t="s">
        <v>41</v>
      </c>
    </row>
    <row r="11" spans="1:7" x14ac:dyDescent="0.2">
      <c r="A11" s="9" t="s">
        <v>44</v>
      </c>
      <c r="B11" s="7" t="s">
        <v>43</v>
      </c>
    </row>
    <row r="12" spans="1:7" x14ac:dyDescent="0.2">
      <c r="A12" s="9" t="s">
        <v>45</v>
      </c>
      <c r="B12" s="7" t="s">
        <v>46</v>
      </c>
    </row>
    <row r="13" spans="1:7" x14ac:dyDescent="0.2">
      <c r="A13" s="9" t="s">
        <v>37</v>
      </c>
      <c r="B13" s="7" t="s">
        <v>47</v>
      </c>
    </row>
    <row r="16" spans="1:7" ht="18.75" customHeight="1" x14ac:dyDescent="0.2">
      <c r="A16" s="562" t="s">
        <v>50</v>
      </c>
      <c r="B16" s="562"/>
      <c r="C16" s="562"/>
      <c r="D16" s="562"/>
      <c r="E16" s="562"/>
      <c r="F16" s="562"/>
      <c r="G16" s="562"/>
    </row>
    <row r="19" spans="1:7" x14ac:dyDescent="0.2">
      <c r="A19" t="s">
        <v>36</v>
      </c>
    </row>
    <row r="20" spans="1:7" x14ac:dyDescent="0.2">
      <c r="A20" s="9" t="s">
        <v>51</v>
      </c>
      <c r="B20" s="7" t="s">
        <v>52</v>
      </c>
    </row>
    <row r="21" spans="1:7" x14ac:dyDescent="0.2">
      <c r="A21" s="9" t="s">
        <v>39</v>
      </c>
      <c r="B21" s="7" t="s">
        <v>40</v>
      </c>
    </row>
    <row r="22" spans="1:7" x14ac:dyDescent="0.2">
      <c r="A22" s="9" t="s">
        <v>53</v>
      </c>
      <c r="B22" s="7" t="s">
        <v>54</v>
      </c>
    </row>
    <row r="25" spans="1:7" ht="18.75" customHeight="1" x14ac:dyDescent="0.2">
      <c r="A25" s="562" t="s">
        <v>55</v>
      </c>
      <c r="B25" s="562"/>
      <c r="C25" s="562"/>
      <c r="D25" s="562"/>
      <c r="E25" s="562"/>
      <c r="F25" s="562"/>
      <c r="G25" s="562"/>
    </row>
    <row r="30" spans="1:7" x14ac:dyDescent="0.2">
      <c r="A30" t="s">
        <v>36</v>
      </c>
    </row>
    <row r="31" spans="1:7" x14ac:dyDescent="0.2">
      <c r="A31" s="9" t="s">
        <v>57</v>
      </c>
      <c r="B31" s="7" t="s">
        <v>56</v>
      </c>
    </row>
    <row r="32" spans="1:7" x14ac:dyDescent="0.2">
      <c r="A32" s="9" t="s">
        <v>58</v>
      </c>
      <c r="B32" s="7" t="s">
        <v>59</v>
      </c>
    </row>
    <row r="33" spans="1:2" x14ac:dyDescent="0.2">
      <c r="A33" s="9" t="s">
        <v>60</v>
      </c>
      <c r="B33" s="7" t="s">
        <v>61</v>
      </c>
    </row>
    <row r="34" spans="1:2" x14ac:dyDescent="0.2">
      <c r="A34" s="9" t="s">
        <v>51</v>
      </c>
      <c r="B34" s="7" t="s">
        <v>52</v>
      </c>
    </row>
  </sheetData>
  <mergeCells count="4">
    <mergeCell ref="A1:G1"/>
    <mergeCell ref="A2:G2"/>
    <mergeCell ref="A16:G16"/>
    <mergeCell ref="A25:G25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showGridLines="0" view="pageBreakPreview" zoomScale="70" zoomScaleNormal="60" zoomScaleSheetLayoutView="70" workbookViewId="0">
      <selection activeCell="C33" sqref="C33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2" ht="12" customHeight="1" x14ac:dyDescent="0.2"/>
    <row r="2" spans="2:32" ht="12" customHeight="1" x14ac:dyDescent="0.2">
      <c r="B2" s="332"/>
    </row>
    <row r="3" spans="2:32" ht="15.75" customHeight="1" x14ac:dyDescent="0.2">
      <c r="B3" s="379"/>
      <c r="C3" s="379"/>
      <c r="D3" s="379"/>
      <c r="E3" s="379"/>
      <c r="F3" s="366" t="s">
        <v>343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8"/>
    </row>
    <row r="4" spans="2:32" ht="15.75" customHeight="1" x14ac:dyDescent="0.2">
      <c r="B4" s="379"/>
      <c r="C4" s="379"/>
      <c r="D4" s="379"/>
      <c r="E4" s="379"/>
      <c r="F4" s="369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</row>
    <row r="5" spans="2:32" ht="15.75" customHeight="1" x14ac:dyDescent="0.2">
      <c r="B5" s="379"/>
      <c r="C5" s="379"/>
      <c r="D5" s="379"/>
      <c r="E5" s="379"/>
      <c r="F5" s="372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4"/>
    </row>
    <row r="6" spans="2:32" ht="11.25" customHeight="1" x14ac:dyDescent="0.2"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</row>
    <row r="7" spans="2:32" ht="27.6" customHeight="1" x14ac:dyDescent="0.2">
      <c r="B7" s="359" t="s">
        <v>188</v>
      </c>
      <c r="C7" s="359"/>
      <c r="D7" s="282"/>
      <c r="E7" s="282"/>
      <c r="F7" s="283" t="s">
        <v>331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</row>
    <row r="8" spans="2:32" ht="8.25" customHeight="1" x14ac:dyDescent="0.2">
      <c r="B8" s="284"/>
      <c r="C8" s="284"/>
      <c r="D8" s="284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</row>
    <row r="9" spans="2:32" ht="15.75" customHeight="1" x14ac:dyDescent="0.2">
      <c r="B9" s="282" t="s">
        <v>236</v>
      </c>
      <c r="C9" s="282"/>
      <c r="D9" s="282"/>
      <c r="E9" s="282"/>
      <c r="F9" s="283" t="s">
        <v>321</v>
      </c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139" t="s">
        <v>189</v>
      </c>
      <c r="R9" s="282"/>
      <c r="S9" s="282"/>
      <c r="T9" s="282"/>
      <c r="U9" s="282"/>
      <c r="V9" s="287"/>
      <c r="W9" s="286"/>
      <c r="X9" s="286"/>
      <c r="Y9" s="286"/>
      <c r="Z9" s="286"/>
      <c r="AA9" s="286"/>
      <c r="AB9" s="286"/>
      <c r="AC9" s="286"/>
      <c r="AD9" s="286"/>
      <c r="AE9" s="286"/>
      <c r="AF9" s="286"/>
    </row>
    <row r="10" spans="2:32" ht="7.5" customHeight="1" x14ac:dyDescent="0.2">
      <c r="B10" s="284"/>
      <c r="C10" s="284"/>
      <c r="D10" s="284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</row>
    <row r="11" spans="2:32" ht="15.75" customHeight="1" x14ac:dyDescent="0.2">
      <c r="B11" s="360" t="s">
        <v>217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</row>
    <row r="12" spans="2:32" ht="7.5" customHeight="1" x14ac:dyDescent="0.2">
      <c r="B12" s="284"/>
      <c r="C12" s="284"/>
      <c r="D12" s="284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</row>
    <row r="13" spans="2:32" ht="15.75" customHeight="1" x14ac:dyDescent="0.2">
      <c r="B13" s="282" t="s">
        <v>33</v>
      </c>
      <c r="C13" s="282"/>
      <c r="D13" s="282"/>
      <c r="E13" s="282"/>
      <c r="F13" s="286" t="s">
        <v>313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2" t="s">
        <v>8</v>
      </c>
      <c r="R13" s="282"/>
      <c r="S13" s="282"/>
      <c r="T13" s="282"/>
      <c r="U13" s="282"/>
      <c r="V13" s="333" t="s">
        <v>14</v>
      </c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</row>
    <row r="14" spans="2:32" ht="7.5" customHeight="1" x14ac:dyDescent="0.2">
      <c r="B14" s="284"/>
      <c r="C14" s="284"/>
      <c r="D14" s="284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</row>
    <row r="15" spans="2:32" ht="15.75" customHeight="1" x14ac:dyDescent="0.2">
      <c r="B15" s="282" t="s">
        <v>9</v>
      </c>
      <c r="C15" s="282"/>
      <c r="D15" s="282"/>
      <c r="E15" s="282"/>
      <c r="F15" s="286" t="s">
        <v>314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2" t="s">
        <v>10</v>
      </c>
      <c r="R15" s="282"/>
      <c r="S15" s="282"/>
      <c r="T15" s="282"/>
      <c r="U15" s="282"/>
      <c r="V15" s="382">
        <v>1192914947</v>
      </c>
      <c r="W15" s="382"/>
      <c r="X15" s="286"/>
      <c r="Y15" s="286"/>
      <c r="Z15" s="286"/>
      <c r="AA15" s="286"/>
      <c r="AB15" s="286"/>
      <c r="AC15" s="286"/>
      <c r="AD15" s="286"/>
      <c r="AE15" s="286"/>
      <c r="AF15" s="286"/>
    </row>
    <row r="16" spans="2:32" ht="11.25" customHeight="1" x14ac:dyDescent="0.2">
      <c r="B16" s="280"/>
      <c r="C16" s="280"/>
      <c r="D16" s="280"/>
      <c r="E16" s="28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</row>
    <row r="17" spans="2:11" ht="29.45" customHeight="1" x14ac:dyDescent="0.2">
      <c r="B17" s="288" t="s">
        <v>257</v>
      </c>
      <c r="C17" s="289">
        <v>23</v>
      </c>
      <c r="D17" s="289">
        <v>24</v>
      </c>
      <c r="E17" s="289">
        <v>25</v>
      </c>
      <c r="F17" s="289">
        <v>26</v>
      </c>
      <c r="G17" s="289">
        <v>27</v>
      </c>
      <c r="H17" s="289">
        <v>28</v>
      </c>
      <c r="I17" s="289">
        <v>29</v>
      </c>
      <c r="J17" s="289">
        <v>30</v>
      </c>
    </row>
    <row r="18" spans="2:11" s="291" customFormat="1" x14ac:dyDescent="0.2">
      <c r="B18" s="290">
        <v>0</v>
      </c>
      <c r="C18" s="320" t="s">
        <v>131</v>
      </c>
      <c r="D18" s="320">
        <v>6.1</v>
      </c>
      <c r="E18" s="320">
        <v>5.3</v>
      </c>
      <c r="F18" s="320">
        <v>6.48</v>
      </c>
      <c r="G18" s="320">
        <v>5.28</v>
      </c>
      <c r="H18" s="320">
        <v>6.05</v>
      </c>
      <c r="I18" s="320">
        <v>5.23</v>
      </c>
      <c r="J18" s="320">
        <v>20.399999999999999</v>
      </c>
      <c r="K18" s="279"/>
    </row>
    <row r="19" spans="2:11" s="291" customFormat="1" x14ac:dyDescent="0.2">
      <c r="B19" s="290">
        <v>4.1666666666666664E-2</v>
      </c>
      <c r="C19" s="320" t="s">
        <v>131</v>
      </c>
      <c r="D19" s="320">
        <v>11.35</v>
      </c>
      <c r="E19" s="320">
        <v>5.35</v>
      </c>
      <c r="F19" s="320">
        <v>5.61</v>
      </c>
      <c r="G19" s="320">
        <v>5.44</v>
      </c>
      <c r="H19" s="320">
        <v>6.43</v>
      </c>
      <c r="I19" s="320">
        <v>5.44</v>
      </c>
      <c r="J19" s="320">
        <v>29.03</v>
      </c>
      <c r="K19" s="279"/>
    </row>
    <row r="20" spans="2:11" s="291" customFormat="1" x14ac:dyDescent="0.2">
      <c r="B20" s="290">
        <v>8.3333333333333329E-2</v>
      </c>
      <c r="C20" s="320" t="s">
        <v>131</v>
      </c>
      <c r="D20" s="320">
        <v>9.6999999999999993</v>
      </c>
      <c r="E20" s="320">
        <v>5.25</v>
      </c>
      <c r="F20" s="320">
        <v>5.63</v>
      </c>
      <c r="G20" s="320">
        <v>5.37</v>
      </c>
      <c r="H20" s="320">
        <v>6.33</v>
      </c>
      <c r="I20" s="320">
        <v>5.36</v>
      </c>
      <c r="J20" s="320">
        <v>32.840000000000003</v>
      </c>
      <c r="K20" s="279"/>
    </row>
    <row r="21" spans="2:11" s="291" customFormat="1" x14ac:dyDescent="0.2">
      <c r="B21" s="290">
        <v>0.125</v>
      </c>
      <c r="C21" s="320" t="s">
        <v>131</v>
      </c>
      <c r="D21" s="320" t="s">
        <v>379</v>
      </c>
      <c r="E21" s="320">
        <v>5.35</v>
      </c>
      <c r="F21" s="320" t="s">
        <v>379</v>
      </c>
      <c r="G21" s="320">
        <v>5.4</v>
      </c>
      <c r="H21" s="320">
        <v>7.54</v>
      </c>
      <c r="I21" s="320" t="s">
        <v>379</v>
      </c>
      <c r="J21" s="320">
        <v>25.87</v>
      </c>
      <c r="K21" s="279"/>
    </row>
    <row r="22" spans="2:11" s="291" customFormat="1" x14ac:dyDescent="0.2">
      <c r="B22" s="290">
        <v>0.16666666666666666</v>
      </c>
      <c r="C22" s="320" t="s">
        <v>131</v>
      </c>
      <c r="D22" s="320">
        <v>8.9499999999999993</v>
      </c>
      <c r="E22" s="320">
        <v>5.33</v>
      </c>
      <c r="F22" s="320">
        <v>5.44</v>
      </c>
      <c r="G22" s="320">
        <v>6.84</v>
      </c>
      <c r="H22" s="320">
        <v>27.86</v>
      </c>
      <c r="I22" s="320">
        <v>5.55</v>
      </c>
      <c r="J22" s="320">
        <v>18.91</v>
      </c>
      <c r="K22" s="279"/>
    </row>
    <row r="23" spans="2:11" s="291" customFormat="1" x14ac:dyDescent="0.2">
      <c r="B23" s="290">
        <v>0.20833333333333334</v>
      </c>
      <c r="C23" s="320" t="s">
        <v>131</v>
      </c>
      <c r="D23" s="320">
        <v>6.53</v>
      </c>
      <c r="E23" s="320">
        <v>5.37</v>
      </c>
      <c r="F23" s="320">
        <v>6.04</v>
      </c>
      <c r="G23" s="320">
        <v>9.14</v>
      </c>
      <c r="H23" s="320">
        <v>143</v>
      </c>
      <c r="I23" s="320">
        <v>5.41</v>
      </c>
      <c r="J23" s="320">
        <v>11.55</v>
      </c>
      <c r="K23" s="279"/>
    </row>
    <row r="24" spans="2:11" s="291" customFormat="1" x14ac:dyDescent="0.2">
      <c r="B24" s="290">
        <v>0.25</v>
      </c>
      <c r="C24" s="320" t="s">
        <v>131</v>
      </c>
      <c r="D24" s="320">
        <v>5.9</v>
      </c>
      <c r="E24" s="320">
        <v>5.32</v>
      </c>
      <c r="F24" s="320">
        <v>9.2100000000000009</v>
      </c>
      <c r="G24" s="320">
        <v>9.98</v>
      </c>
      <c r="H24" s="320">
        <v>119.56</v>
      </c>
      <c r="I24" s="320">
        <v>5.46</v>
      </c>
      <c r="J24" s="320">
        <v>9.25</v>
      </c>
      <c r="K24" s="279"/>
    </row>
    <row r="25" spans="2:11" s="291" customFormat="1" x14ac:dyDescent="0.2">
      <c r="B25" s="290">
        <v>0.29166666666666669</v>
      </c>
      <c r="C25" s="320" t="s">
        <v>131</v>
      </c>
      <c r="D25" s="320">
        <v>5.54</v>
      </c>
      <c r="E25" s="320">
        <v>5.2</v>
      </c>
      <c r="F25" s="320">
        <v>7.34</v>
      </c>
      <c r="G25" s="320">
        <v>8.98</v>
      </c>
      <c r="H25" s="320">
        <v>93.47</v>
      </c>
      <c r="I25" s="320">
        <v>5.47</v>
      </c>
      <c r="J25" s="320">
        <v>7.79</v>
      </c>
      <c r="K25" s="279"/>
    </row>
    <row r="26" spans="2:11" s="291" customFormat="1" x14ac:dyDescent="0.2">
      <c r="B26" s="290">
        <v>0.33333333333333331</v>
      </c>
      <c r="C26" s="320" t="s">
        <v>131</v>
      </c>
      <c r="D26" s="320">
        <v>5.65</v>
      </c>
      <c r="E26" s="320">
        <v>5.33</v>
      </c>
      <c r="F26" s="320">
        <v>6.12</v>
      </c>
      <c r="G26" s="320">
        <v>6.92</v>
      </c>
      <c r="H26" s="320">
        <v>77.05</v>
      </c>
      <c r="I26" s="320">
        <v>5.45</v>
      </c>
      <c r="J26" s="320">
        <v>7.61</v>
      </c>
      <c r="K26" s="279"/>
    </row>
    <row r="27" spans="2:11" s="291" customFormat="1" x14ac:dyDescent="0.2">
      <c r="B27" s="290">
        <v>0.375</v>
      </c>
      <c r="C27" s="320" t="s">
        <v>131</v>
      </c>
      <c r="D27" s="320">
        <v>5.55</v>
      </c>
      <c r="E27" s="320">
        <v>5.42</v>
      </c>
      <c r="F27" s="320">
        <v>5.69</v>
      </c>
      <c r="G27" s="320">
        <v>5.61</v>
      </c>
      <c r="H27" s="320">
        <v>17.920000000000002</v>
      </c>
      <c r="I27" s="320">
        <v>5.37</v>
      </c>
      <c r="J27" s="320">
        <v>7.81</v>
      </c>
      <c r="K27" s="279"/>
    </row>
    <row r="28" spans="2:11" s="291" customFormat="1" x14ac:dyDescent="0.2">
      <c r="B28" s="290">
        <v>0.41666666666666669</v>
      </c>
      <c r="C28" s="320" t="s">
        <v>131</v>
      </c>
      <c r="D28" s="320">
        <v>5.49</v>
      </c>
      <c r="E28" s="320">
        <v>5.45</v>
      </c>
      <c r="F28" s="320">
        <v>5.46</v>
      </c>
      <c r="G28" s="320">
        <v>5.38</v>
      </c>
      <c r="H28" s="320">
        <v>6.76</v>
      </c>
      <c r="I28" s="320">
        <v>5.39</v>
      </c>
      <c r="J28" s="320">
        <v>9.39</v>
      </c>
      <c r="K28" s="279"/>
    </row>
    <row r="29" spans="2:11" s="291" customFormat="1" x14ac:dyDescent="0.2">
      <c r="B29" s="290">
        <v>0.45833333333333331</v>
      </c>
      <c r="C29" s="320" t="s">
        <v>131</v>
      </c>
      <c r="D29" s="320">
        <v>5.33</v>
      </c>
      <c r="E29" s="320">
        <v>5.45</v>
      </c>
      <c r="F29" s="320">
        <v>5.2</v>
      </c>
      <c r="G29" s="320">
        <v>5.49</v>
      </c>
      <c r="H29" s="320">
        <v>5.94</v>
      </c>
      <c r="I29" s="320">
        <v>5.48</v>
      </c>
      <c r="J29" s="320">
        <v>7.17</v>
      </c>
      <c r="K29" s="279"/>
    </row>
    <row r="30" spans="2:11" s="291" customFormat="1" x14ac:dyDescent="0.2">
      <c r="B30" s="290">
        <v>0.5</v>
      </c>
      <c r="C30" s="320" t="s">
        <v>131</v>
      </c>
      <c r="D30" s="320">
        <v>5.43</v>
      </c>
      <c r="E30" s="320">
        <v>5.44</v>
      </c>
      <c r="F30" s="320">
        <v>5.34</v>
      </c>
      <c r="G30" s="320">
        <v>5.38</v>
      </c>
      <c r="H30" s="320">
        <v>5.81</v>
      </c>
      <c r="I30" s="320">
        <v>5.34</v>
      </c>
      <c r="J30" s="320">
        <v>7.12</v>
      </c>
      <c r="K30" s="279"/>
    </row>
    <row r="31" spans="2:11" s="291" customFormat="1" x14ac:dyDescent="0.2">
      <c r="B31" s="290">
        <v>0.54166666666666663</v>
      </c>
      <c r="C31" s="320" t="s">
        <v>131</v>
      </c>
      <c r="D31" s="320" t="s">
        <v>379</v>
      </c>
      <c r="E31" s="320">
        <v>5.45</v>
      </c>
      <c r="F31" s="320">
        <v>5.27</v>
      </c>
      <c r="G31" s="320">
        <v>5.54</v>
      </c>
      <c r="H31" s="320">
        <v>5.42</v>
      </c>
      <c r="I31" s="320">
        <v>5.23</v>
      </c>
      <c r="J31" s="320">
        <v>5.6</v>
      </c>
      <c r="K31" s="279"/>
    </row>
    <row r="32" spans="2:11" s="291" customFormat="1" x14ac:dyDescent="0.2">
      <c r="B32" s="290">
        <v>0.58333333333333337</v>
      </c>
      <c r="C32" s="320" t="s">
        <v>131</v>
      </c>
      <c r="D32" s="320">
        <v>5.61</v>
      </c>
      <c r="E32" s="320">
        <v>9.84</v>
      </c>
      <c r="F32" s="320">
        <v>5.28</v>
      </c>
      <c r="G32" s="320">
        <v>5.38</v>
      </c>
      <c r="H32" s="320">
        <v>5.37</v>
      </c>
      <c r="I32" s="320">
        <v>5.28</v>
      </c>
      <c r="J32" s="320">
        <v>5.51</v>
      </c>
      <c r="K32" s="279"/>
    </row>
    <row r="33" spans="2:33" s="291" customFormat="1" x14ac:dyDescent="0.2">
      <c r="B33" s="290">
        <v>0.625</v>
      </c>
      <c r="C33" s="320">
        <v>5.8</v>
      </c>
      <c r="D33" s="320">
        <v>5.68</v>
      </c>
      <c r="E33" s="320">
        <v>5.58</v>
      </c>
      <c r="F33" s="320">
        <v>5.27</v>
      </c>
      <c r="G33" s="320">
        <v>5.36</v>
      </c>
      <c r="H33" s="320">
        <v>5.32</v>
      </c>
      <c r="I33" s="320">
        <v>5.13</v>
      </c>
      <c r="J33" s="320">
        <v>5.5</v>
      </c>
      <c r="K33" s="279"/>
    </row>
    <row r="34" spans="2:33" s="291" customFormat="1" x14ac:dyDescent="0.2">
      <c r="B34" s="290">
        <v>0.66666666666666663</v>
      </c>
      <c r="C34" s="320">
        <v>5.77</v>
      </c>
      <c r="D34" s="320">
        <v>5.59</v>
      </c>
      <c r="E34" s="320">
        <v>5.29</v>
      </c>
      <c r="F34" s="320">
        <v>5.25</v>
      </c>
      <c r="G34" s="320">
        <v>5.43</v>
      </c>
      <c r="H34" s="320">
        <v>5.39</v>
      </c>
      <c r="I34" s="320">
        <v>5.38</v>
      </c>
      <c r="J34" s="320">
        <v>5.32</v>
      </c>
      <c r="K34" s="279"/>
    </row>
    <row r="35" spans="2:33" s="291" customFormat="1" x14ac:dyDescent="0.2">
      <c r="B35" s="290">
        <v>0.70833333333333337</v>
      </c>
      <c r="C35" s="320">
        <v>5.63</v>
      </c>
      <c r="D35" s="320">
        <v>5.39</v>
      </c>
      <c r="E35" s="320">
        <v>5.64</v>
      </c>
      <c r="F35" s="320">
        <v>5.23</v>
      </c>
      <c r="G35" s="320">
        <v>5.39</v>
      </c>
      <c r="H35" s="320">
        <v>5.58</v>
      </c>
      <c r="I35" s="320">
        <v>5.71</v>
      </c>
      <c r="J35" s="320">
        <v>5.55</v>
      </c>
      <c r="K35" s="279"/>
    </row>
    <row r="36" spans="2:33" s="291" customFormat="1" x14ac:dyDescent="0.2">
      <c r="B36" s="290">
        <v>0.75</v>
      </c>
      <c r="C36" s="320">
        <v>5.64</v>
      </c>
      <c r="D36" s="320">
        <v>5.48</v>
      </c>
      <c r="E36" s="320">
        <v>5.8</v>
      </c>
      <c r="F36" s="320">
        <v>5.27</v>
      </c>
      <c r="G36" s="320">
        <v>5.45</v>
      </c>
      <c r="H36" s="320">
        <v>5.34</v>
      </c>
      <c r="I36" s="320">
        <v>5.51</v>
      </c>
      <c r="J36" s="320">
        <v>5.3</v>
      </c>
      <c r="K36" s="279"/>
      <c r="N36"/>
    </row>
    <row r="37" spans="2:33" s="291" customFormat="1" x14ac:dyDescent="0.2">
      <c r="B37" s="290">
        <v>0.79166666666666663</v>
      </c>
      <c r="C37" s="320">
        <v>5.45</v>
      </c>
      <c r="D37" s="320">
        <v>5.5</v>
      </c>
      <c r="E37" s="320">
        <v>5.51</v>
      </c>
      <c r="F37" s="320">
        <v>5.25</v>
      </c>
      <c r="G37" s="320">
        <v>5.4</v>
      </c>
      <c r="H37" s="320">
        <v>5.54</v>
      </c>
      <c r="I37" s="320">
        <v>5.49</v>
      </c>
      <c r="J37" s="320">
        <v>5.4</v>
      </c>
      <c r="K37" s="279"/>
      <c r="N37"/>
    </row>
    <row r="38" spans="2:33" s="291" customFormat="1" x14ac:dyDescent="0.2">
      <c r="B38" s="290">
        <v>0.83333333333333337</v>
      </c>
      <c r="C38" s="320">
        <v>5.49</v>
      </c>
      <c r="D38" s="320">
        <v>5.32</v>
      </c>
      <c r="E38" s="320">
        <v>5.03</v>
      </c>
      <c r="F38" s="320">
        <v>5.33</v>
      </c>
      <c r="G38" s="320">
        <v>6.53</v>
      </c>
      <c r="H38" s="320">
        <v>5.43</v>
      </c>
      <c r="I38" s="320">
        <v>5.48</v>
      </c>
      <c r="J38" s="320">
        <v>5.33</v>
      </c>
      <c r="K38" s="279"/>
      <c r="N38"/>
    </row>
    <row r="39" spans="2:33" s="291" customFormat="1" x14ac:dyDescent="0.2">
      <c r="B39" s="290">
        <v>0.875</v>
      </c>
      <c r="C39" s="320">
        <v>5.49</v>
      </c>
      <c r="D39" s="320">
        <v>5.25</v>
      </c>
      <c r="E39" s="320">
        <v>5.1100000000000003</v>
      </c>
      <c r="F39" s="320">
        <v>5.33</v>
      </c>
      <c r="G39" s="320">
        <v>7.53</v>
      </c>
      <c r="H39" s="320">
        <v>5.52</v>
      </c>
      <c r="I39" s="320">
        <v>5.41</v>
      </c>
      <c r="J39" s="320">
        <v>5.18</v>
      </c>
      <c r="K39" s="279"/>
      <c r="N39"/>
    </row>
    <row r="40" spans="2:33" s="291" customFormat="1" x14ac:dyDescent="0.2">
      <c r="B40" s="290">
        <v>0.91666666666666663</v>
      </c>
      <c r="C40" s="320">
        <v>5.5</v>
      </c>
      <c r="D40" s="320">
        <v>5.25</v>
      </c>
      <c r="E40" s="320">
        <v>5.29</v>
      </c>
      <c r="F40" s="320">
        <v>5.54</v>
      </c>
      <c r="G40" s="320">
        <v>5.97</v>
      </c>
      <c r="H40" s="320">
        <v>5.42</v>
      </c>
      <c r="I40" s="320">
        <v>5.58</v>
      </c>
      <c r="J40" s="320">
        <v>5.29</v>
      </c>
      <c r="K40" s="279"/>
    </row>
    <row r="41" spans="2:33" s="291" customFormat="1" x14ac:dyDescent="0.2">
      <c r="B41" s="290">
        <v>0.95833333333333337</v>
      </c>
      <c r="C41" s="320">
        <v>5.58</v>
      </c>
      <c r="D41" s="320">
        <v>5.34</v>
      </c>
      <c r="E41" s="320">
        <v>6.09</v>
      </c>
      <c r="F41" s="320">
        <v>5.49</v>
      </c>
      <c r="G41" s="320">
        <v>6.13</v>
      </c>
      <c r="H41" s="320">
        <v>5.2</v>
      </c>
      <c r="I41" s="320">
        <v>15.03</v>
      </c>
      <c r="J41" s="320">
        <v>5.13</v>
      </c>
      <c r="K41" s="279"/>
    </row>
    <row r="42" spans="2:33" s="293" customFormat="1" ht="33" customHeight="1" x14ac:dyDescent="0.2">
      <c r="B42" s="288" t="s">
        <v>367</v>
      </c>
      <c r="C42" s="352" t="s">
        <v>379</v>
      </c>
      <c r="D42" s="352">
        <v>6.18</v>
      </c>
      <c r="E42" s="352">
        <v>5.59</v>
      </c>
      <c r="F42" s="352">
        <v>5.74</v>
      </c>
      <c r="G42" s="352">
        <v>6.22</v>
      </c>
      <c r="H42" s="352">
        <v>24.3</v>
      </c>
      <c r="I42" s="352">
        <v>5.83</v>
      </c>
      <c r="J42" s="352">
        <v>10.58</v>
      </c>
      <c r="K42" s="279"/>
    </row>
    <row r="43" spans="2:33" s="293" customFormat="1" ht="27" customHeight="1" x14ac:dyDescent="0.2">
      <c r="B43" s="288" t="s">
        <v>366</v>
      </c>
      <c r="C43" s="363" t="s">
        <v>368</v>
      </c>
      <c r="D43" s="364"/>
      <c r="E43" s="364"/>
      <c r="F43" s="364"/>
      <c r="G43" s="364"/>
      <c r="H43" s="364"/>
      <c r="I43" s="364"/>
      <c r="J43" s="364"/>
      <c r="K43" s="279"/>
      <c r="AG43" s="279"/>
    </row>
    <row r="44" spans="2:33" ht="10.5" customHeight="1" x14ac:dyDescent="0.2">
      <c r="B44" s="334" t="s">
        <v>306</v>
      </c>
    </row>
    <row r="45" spans="2:33" ht="10.5" customHeight="1" x14ac:dyDescent="0.2">
      <c r="B45" s="334"/>
    </row>
  </sheetData>
  <mergeCells count="6">
    <mergeCell ref="C43:J43"/>
    <mergeCell ref="B3:E5"/>
    <mergeCell ref="F3:AF5"/>
    <mergeCell ref="B7:C7"/>
    <mergeCell ref="B11:AF11"/>
    <mergeCell ref="V15:W15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1" manualBreakCount="1">
    <brk id="2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20"/>
  <sheetViews>
    <sheetView showGridLines="0" view="pageBreakPreview" zoomScale="70" zoomScaleNormal="60" zoomScaleSheetLayoutView="70" workbookViewId="0">
      <selection activeCell="A219" sqref="A219:XFD220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s="335" customFormat="1" ht="15.75" customHeight="1" x14ac:dyDescent="0.2"/>
    <row r="2" spans="2:33" s="335" customFormat="1" ht="15.75" customHeight="1" x14ac:dyDescent="0.2">
      <c r="B2" s="357"/>
      <c r="C2" s="357"/>
      <c r="D2" s="357"/>
      <c r="E2" s="357"/>
      <c r="F2" s="358" t="s">
        <v>344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</row>
    <row r="3" spans="2:33" s="335" customFormat="1" ht="15.75" customHeight="1" x14ac:dyDescent="0.2">
      <c r="B3" s="357"/>
      <c r="C3" s="357"/>
      <c r="D3" s="357"/>
      <c r="E3" s="35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</row>
    <row r="4" spans="2:33" s="335" customFormat="1" ht="15.75" customHeight="1" x14ac:dyDescent="0.2">
      <c r="B4" s="357"/>
      <c r="C4" s="357"/>
      <c r="D4" s="357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</row>
    <row r="5" spans="2:33" s="335" customFormat="1" ht="11.25" customHeight="1" x14ac:dyDescent="0.2">
      <c r="B5" s="336"/>
      <c r="C5" s="336"/>
      <c r="D5" s="336"/>
      <c r="E5" s="336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</row>
    <row r="6" spans="2:33" s="335" customFormat="1" ht="27.6" customHeight="1" x14ac:dyDescent="0.2">
      <c r="B6" s="359" t="s">
        <v>188</v>
      </c>
      <c r="C6" s="359"/>
      <c r="D6" s="282"/>
      <c r="E6" s="282"/>
      <c r="F6" s="283" t="s">
        <v>323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</row>
    <row r="7" spans="2:33" s="335" customFormat="1" ht="8.25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</row>
    <row r="8" spans="2:33" s="335" customFormat="1" ht="15.75" customHeight="1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287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2:33" s="335" customFormat="1" ht="7.5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2:33" s="335" customFormat="1" ht="15.75" customHeight="1" x14ac:dyDescent="0.2">
      <c r="B10" s="360" t="s">
        <v>217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</row>
    <row r="11" spans="2:33" s="335" customFormat="1" ht="7.5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2:33" s="335" customFormat="1" ht="15.75" customHeight="1" x14ac:dyDescent="0.2">
      <c r="B12" s="282" t="s">
        <v>33</v>
      </c>
      <c r="C12" s="282"/>
      <c r="D12" s="282"/>
      <c r="E12" s="282"/>
      <c r="F12" s="286" t="s">
        <v>315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33" t="s">
        <v>14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2:33" s="335" customFormat="1" ht="7.5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2:33" s="335" customFormat="1" ht="15.75" customHeight="1" x14ac:dyDescent="0.2">
      <c r="B14" s="282" t="s">
        <v>9</v>
      </c>
      <c r="C14" s="282"/>
      <c r="D14" s="282"/>
      <c r="E14" s="282"/>
      <c r="F14" s="286" t="s">
        <v>316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82" t="s">
        <v>345</v>
      </c>
      <c r="W14" s="382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2:33" s="335" customFormat="1" ht="11.25" customHeight="1" x14ac:dyDescent="0.2">
      <c r="B15" s="336"/>
      <c r="C15" s="336"/>
      <c r="D15" s="336"/>
      <c r="E15" s="336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</row>
    <row r="16" spans="2:33" s="335" customFormat="1" ht="29.45" customHeight="1" x14ac:dyDescent="0.2">
      <c r="B16" s="338" t="s">
        <v>257</v>
      </c>
      <c r="C16" s="339">
        <v>15</v>
      </c>
      <c r="D16" s="339">
        <v>16</v>
      </c>
      <c r="E16" s="339">
        <v>17</v>
      </c>
      <c r="F16" s="339">
        <v>18</v>
      </c>
      <c r="G16" s="339">
        <v>19</v>
      </c>
      <c r="H16" s="339">
        <v>20</v>
      </c>
      <c r="I16" s="339">
        <v>21</v>
      </c>
      <c r="J16" s="339">
        <v>22</v>
      </c>
      <c r="K16" s="339">
        <v>23</v>
      </c>
      <c r="L16" s="339">
        <v>24</v>
      </c>
      <c r="M16" s="339">
        <v>25</v>
      </c>
      <c r="N16" s="339">
        <v>26</v>
      </c>
      <c r="O16" s="339">
        <v>27</v>
      </c>
      <c r="P16" s="339">
        <v>28</v>
      </c>
      <c r="Q16" s="339">
        <v>29</v>
      </c>
      <c r="R16" s="339">
        <v>30</v>
      </c>
      <c r="S16" s="339">
        <v>31</v>
      </c>
    </row>
    <row r="17" spans="2:19" s="340" customFormat="1" x14ac:dyDescent="0.2">
      <c r="B17" s="341">
        <v>0</v>
      </c>
      <c r="C17" s="320">
        <v>3.1</v>
      </c>
      <c r="D17" s="320">
        <v>2.79</v>
      </c>
      <c r="E17" s="320">
        <v>2.46</v>
      </c>
      <c r="F17" s="320">
        <v>5.6</v>
      </c>
      <c r="G17" s="320">
        <v>2.09</v>
      </c>
      <c r="H17" s="320">
        <v>2.19</v>
      </c>
      <c r="I17" s="320">
        <v>2.83</v>
      </c>
      <c r="J17" s="320">
        <v>2.2200000000000002</v>
      </c>
      <c r="K17" s="320">
        <v>5.31</v>
      </c>
      <c r="L17" s="320">
        <v>4.1100000000000003</v>
      </c>
      <c r="M17" s="320">
        <v>3.79</v>
      </c>
      <c r="N17" s="320">
        <v>3.79</v>
      </c>
      <c r="O17" s="320">
        <v>2.4</v>
      </c>
      <c r="P17" s="320">
        <v>2.35</v>
      </c>
      <c r="Q17" s="320">
        <v>2.36</v>
      </c>
      <c r="R17" s="320">
        <v>2.89</v>
      </c>
      <c r="S17" s="320">
        <v>3.77</v>
      </c>
    </row>
    <row r="18" spans="2:19" s="340" customFormat="1" x14ac:dyDescent="0.2">
      <c r="B18" s="341">
        <v>4.1666666666666664E-2</v>
      </c>
      <c r="C18" s="320">
        <v>3.39</v>
      </c>
      <c r="D18" s="320">
        <v>3.29</v>
      </c>
      <c r="E18" s="320">
        <v>2.4</v>
      </c>
      <c r="F18" s="320">
        <v>2.41</v>
      </c>
      <c r="G18" s="320">
        <v>2.0499999999999998</v>
      </c>
      <c r="H18" s="320">
        <v>2.0099999999999998</v>
      </c>
      <c r="I18" s="320">
        <v>1.88</v>
      </c>
      <c r="J18" s="320">
        <v>2.58</v>
      </c>
      <c r="K18" s="320">
        <v>3.99</v>
      </c>
      <c r="L18" s="320">
        <v>2.83</v>
      </c>
      <c r="M18" s="320">
        <v>3.99</v>
      </c>
      <c r="N18" s="320">
        <v>3.57</v>
      </c>
      <c r="O18" s="320">
        <v>3.12</v>
      </c>
      <c r="P18" s="320">
        <v>2.27</v>
      </c>
      <c r="Q18" s="320">
        <v>2.27</v>
      </c>
      <c r="R18" s="320">
        <v>2.48</v>
      </c>
      <c r="S18" s="320">
        <v>3.7</v>
      </c>
    </row>
    <row r="19" spans="2:19" s="340" customFormat="1" x14ac:dyDescent="0.2">
      <c r="B19" s="341">
        <v>8.3333333333333329E-2</v>
      </c>
      <c r="C19" s="320">
        <v>2.91</v>
      </c>
      <c r="D19" s="320">
        <v>3.29</v>
      </c>
      <c r="E19" s="320">
        <v>2.19</v>
      </c>
      <c r="F19" s="320">
        <v>1.85</v>
      </c>
      <c r="G19" s="320">
        <v>2.08</v>
      </c>
      <c r="H19" s="320">
        <v>1.94</v>
      </c>
      <c r="I19" s="320">
        <v>1.91</v>
      </c>
      <c r="J19" s="320">
        <v>11.67</v>
      </c>
      <c r="K19" s="320">
        <v>3.86</v>
      </c>
      <c r="L19" s="320">
        <v>3.26</v>
      </c>
      <c r="M19" s="320">
        <v>3.87</v>
      </c>
      <c r="N19" s="320">
        <v>3.62</v>
      </c>
      <c r="O19" s="320">
        <v>3.08</v>
      </c>
      <c r="P19" s="320">
        <v>2.64</v>
      </c>
      <c r="Q19" s="320">
        <v>2.0499999999999998</v>
      </c>
      <c r="R19" s="320">
        <v>2.59</v>
      </c>
      <c r="S19" s="320">
        <v>3.82</v>
      </c>
    </row>
    <row r="20" spans="2:19" s="340" customFormat="1" x14ac:dyDescent="0.2">
      <c r="B20" s="341">
        <v>0.125</v>
      </c>
      <c r="C20" s="320">
        <v>2.17</v>
      </c>
      <c r="D20" s="320">
        <v>3.07</v>
      </c>
      <c r="E20" s="320">
        <v>2.36</v>
      </c>
      <c r="F20" s="320">
        <v>1.86</v>
      </c>
      <c r="G20" s="320">
        <v>1.89</v>
      </c>
      <c r="H20" s="320">
        <v>1.92</v>
      </c>
      <c r="I20" s="320">
        <v>1.73</v>
      </c>
      <c r="J20" s="320">
        <v>29.05</v>
      </c>
      <c r="K20" s="320">
        <v>3.51</v>
      </c>
      <c r="L20" s="320">
        <v>3.2</v>
      </c>
      <c r="M20" s="320">
        <v>3.88</v>
      </c>
      <c r="N20" s="320">
        <v>3.42</v>
      </c>
      <c r="O20" s="320">
        <v>3.28</v>
      </c>
      <c r="P20" s="320">
        <v>2.78</v>
      </c>
      <c r="Q20" s="320">
        <v>2.4900000000000002</v>
      </c>
      <c r="R20" s="320">
        <v>2.4500000000000002</v>
      </c>
      <c r="S20" s="320">
        <v>3.82</v>
      </c>
    </row>
    <row r="21" spans="2:19" s="340" customFormat="1" x14ac:dyDescent="0.2">
      <c r="B21" s="341">
        <v>0.16666666666666666</v>
      </c>
      <c r="C21" s="320">
        <v>2.69</v>
      </c>
      <c r="D21" s="320">
        <v>2.71</v>
      </c>
      <c r="E21" s="320">
        <v>2.42</v>
      </c>
      <c r="F21" s="320">
        <v>5.39</v>
      </c>
      <c r="G21" s="320">
        <v>1.83</v>
      </c>
      <c r="H21" s="320">
        <v>1.71</v>
      </c>
      <c r="I21" s="320">
        <v>1.84</v>
      </c>
      <c r="J21" s="320">
        <v>12.83</v>
      </c>
      <c r="K21" s="320">
        <v>2.99</v>
      </c>
      <c r="L21" s="320">
        <v>3.25</v>
      </c>
      <c r="M21" s="320">
        <v>3.69</v>
      </c>
      <c r="N21" s="320">
        <v>4.0999999999999996</v>
      </c>
      <c r="O21" s="320">
        <v>2.5099999999999998</v>
      </c>
      <c r="P21" s="320">
        <v>2.85</v>
      </c>
      <c r="Q21" s="320">
        <v>2.5499999999999998</v>
      </c>
      <c r="R21" s="320">
        <v>2.67</v>
      </c>
      <c r="S21" s="320">
        <v>3.9</v>
      </c>
    </row>
    <row r="22" spans="2:19" s="340" customFormat="1" x14ac:dyDescent="0.2">
      <c r="B22" s="341">
        <v>0.20833333333333334</v>
      </c>
      <c r="C22" s="320">
        <v>3.28</v>
      </c>
      <c r="D22" s="320">
        <v>2.68</v>
      </c>
      <c r="E22" s="320">
        <v>3.14</v>
      </c>
      <c r="F22" s="320">
        <v>2.5499999999999998</v>
      </c>
      <c r="G22" s="320">
        <v>2.42</v>
      </c>
      <c r="H22" s="320">
        <v>1.87</v>
      </c>
      <c r="I22" s="320">
        <v>1.55</v>
      </c>
      <c r="J22" s="320">
        <v>5.22</v>
      </c>
      <c r="K22" s="320">
        <v>3.25</v>
      </c>
      <c r="L22" s="320">
        <v>3.9</v>
      </c>
      <c r="M22" s="320">
        <v>3.93</v>
      </c>
      <c r="N22" s="320">
        <v>4.04</v>
      </c>
      <c r="O22" s="320">
        <v>2.5</v>
      </c>
      <c r="P22" s="320">
        <v>2.59</v>
      </c>
      <c r="Q22" s="320">
        <v>3.24</v>
      </c>
      <c r="R22" s="320">
        <v>2.93</v>
      </c>
      <c r="S22" s="320">
        <v>3.98</v>
      </c>
    </row>
    <row r="23" spans="2:19" s="340" customFormat="1" x14ac:dyDescent="0.2">
      <c r="B23" s="341">
        <v>0.25</v>
      </c>
      <c r="C23" s="342" t="s">
        <v>379</v>
      </c>
      <c r="D23" s="342" t="s">
        <v>379</v>
      </c>
      <c r="E23" s="342" t="s">
        <v>379</v>
      </c>
      <c r="F23" s="342" t="s">
        <v>379</v>
      </c>
      <c r="G23" s="342" t="s">
        <v>379</v>
      </c>
      <c r="H23" s="342" t="s">
        <v>379</v>
      </c>
      <c r="I23" s="342" t="s">
        <v>379</v>
      </c>
      <c r="J23" s="342" t="s">
        <v>379</v>
      </c>
      <c r="K23" s="342" t="s">
        <v>379</v>
      </c>
      <c r="L23" s="342" t="s">
        <v>379</v>
      </c>
      <c r="M23" s="342" t="s">
        <v>379</v>
      </c>
      <c r="N23" s="342" t="s">
        <v>379</v>
      </c>
      <c r="O23" s="342" t="s">
        <v>379</v>
      </c>
      <c r="P23" s="342" t="s">
        <v>379</v>
      </c>
      <c r="Q23" s="342" t="s">
        <v>379</v>
      </c>
      <c r="R23" s="342" t="s">
        <v>379</v>
      </c>
      <c r="S23" s="342" t="s">
        <v>379</v>
      </c>
    </row>
    <row r="24" spans="2:19" s="340" customFormat="1" x14ac:dyDescent="0.2">
      <c r="B24" s="341">
        <v>0.29166666666666669</v>
      </c>
      <c r="C24" s="320">
        <v>2.94</v>
      </c>
      <c r="D24" s="320">
        <v>2.52</v>
      </c>
      <c r="E24" s="320">
        <v>2.36</v>
      </c>
      <c r="F24" s="320">
        <v>2</v>
      </c>
      <c r="G24" s="320">
        <v>2.23</v>
      </c>
      <c r="H24" s="320">
        <v>2.84</v>
      </c>
      <c r="I24" s="320">
        <v>1.99</v>
      </c>
      <c r="J24" s="320">
        <v>3.03</v>
      </c>
      <c r="K24" s="320">
        <v>2.83</v>
      </c>
      <c r="L24" s="320">
        <v>4.12</v>
      </c>
      <c r="M24" s="320">
        <v>3.87</v>
      </c>
      <c r="N24" s="320">
        <v>2.96</v>
      </c>
      <c r="O24" s="320">
        <v>2.88</v>
      </c>
      <c r="P24" s="320">
        <v>2.88</v>
      </c>
      <c r="Q24" s="320">
        <v>3.3</v>
      </c>
      <c r="R24" s="320">
        <v>3.02</v>
      </c>
      <c r="S24" s="320">
        <v>3.61</v>
      </c>
    </row>
    <row r="25" spans="2:19" s="340" customFormat="1" x14ac:dyDescent="0.2">
      <c r="B25" s="341">
        <v>0.33333333333333331</v>
      </c>
      <c r="C25" s="320">
        <v>3.23</v>
      </c>
      <c r="D25" s="320">
        <v>2.62</v>
      </c>
      <c r="E25" s="320">
        <v>1.84</v>
      </c>
      <c r="F25" s="320">
        <v>2.17</v>
      </c>
      <c r="G25" s="320">
        <v>1.87</v>
      </c>
      <c r="H25" s="320">
        <v>2.87</v>
      </c>
      <c r="I25" s="320">
        <v>3.14</v>
      </c>
      <c r="J25" s="320">
        <v>4.4400000000000004</v>
      </c>
      <c r="K25" s="320">
        <v>3.03</v>
      </c>
      <c r="L25" s="320">
        <v>4.16</v>
      </c>
      <c r="M25" s="320">
        <v>4.09</v>
      </c>
      <c r="N25" s="320">
        <v>2.58</v>
      </c>
      <c r="O25" s="320">
        <v>2.79</v>
      </c>
      <c r="P25" s="320">
        <v>2.88</v>
      </c>
      <c r="Q25" s="320">
        <v>3.19</v>
      </c>
      <c r="R25" s="320">
        <v>3.06</v>
      </c>
      <c r="S25" s="320">
        <v>3.95</v>
      </c>
    </row>
    <row r="26" spans="2:19" s="340" customFormat="1" x14ac:dyDescent="0.2">
      <c r="B26" s="341">
        <v>0.375</v>
      </c>
      <c r="C26" s="320">
        <v>2.63</v>
      </c>
      <c r="D26" s="320">
        <v>2.65</v>
      </c>
      <c r="E26" s="320">
        <v>2.12</v>
      </c>
      <c r="F26" s="320">
        <v>2.17</v>
      </c>
      <c r="G26" s="320">
        <v>2.16</v>
      </c>
      <c r="H26" s="320">
        <v>2.88</v>
      </c>
      <c r="I26" s="320">
        <v>2.97</v>
      </c>
      <c r="J26" s="320">
        <v>3.36</v>
      </c>
      <c r="K26" s="320">
        <v>2.95</v>
      </c>
      <c r="L26" s="320">
        <v>4.21</v>
      </c>
      <c r="M26" s="320">
        <v>4.03</v>
      </c>
      <c r="N26" s="320">
        <v>3.31</v>
      </c>
      <c r="O26" s="320">
        <v>2.6</v>
      </c>
      <c r="P26" s="320">
        <v>3.88</v>
      </c>
      <c r="Q26" s="320">
        <v>3.28</v>
      </c>
      <c r="R26" s="320">
        <v>3.76</v>
      </c>
      <c r="S26" s="320">
        <v>5</v>
      </c>
    </row>
    <row r="27" spans="2:19" s="340" customFormat="1" x14ac:dyDescent="0.2">
      <c r="B27" s="341">
        <v>0.41666666666666669</v>
      </c>
      <c r="C27" s="320">
        <v>3.12</v>
      </c>
      <c r="D27" s="320">
        <v>1.94</v>
      </c>
      <c r="E27" s="320">
        <v>2.2400000000000002</v>
      </c>
      <c r="F27" s="320">
        <v>2.6</v>
      </c>
      <c r="G27" s="320">
        <v>2.4300000000000002</v>
      </c>
      <c r="H27" s="320">
        <v>2.79</v>
      </c>
      <c r="I27" s="320">
        <v>3.14</v>
      </c>
      <c r="J27" s="320">
        <v>2.25</v>
      </c>
      <c r="K27" s="320">
        <v>3.02</v>
      </c>
      <c r="L27" s="320">
        <v>4.12</v>
      </c>
      <c r="M27" s="320">
        <v>4.13</v>
      </c>
      <c r="N27" s="320">
        <v>2.25</v>
      </c>
      <c r="O27" s="320">
        <v>2.69</v>
      </c>
      <c r="P27" s="320">
        <v>2.35</v>
      </c>
      <c r="Q27" s="320">
        <v>3.01</v>
      </c>
      <c r="R27" s="320">
        <v>3.14</v>
      </c>
      <c r="S27" s="320">
        <v>3.21</v>
      </c>
    </row>
    <row r="28" spans="2:19" s="340" customFormat="1" x14ac:dyDescent="0.2">
      <c r="B28" s="341">
        <v>0.45833333333333331</v>
      </c>
      <c r="C28" s="320">
        <v>2.68</v>
      </c>
      <c r="D28" s="320">
        <v>2</v>
      </c>
      <c r="E28" s="320">
        <v>2.12</v>
      </c>
      <c r="F28" s="320">
        <v>2.2200000000000002</v>
      </c>
      <c r="G28" s="320">
        <v>2.4700000000000002</v>
      </c>
      <c r="H28" s="320">
        <v>2.67</v>
      </c>
      <c r="I28" s="320">
        <v>3.25</v>
      </c>
      <c r="J28" s="320">
        <v>2.46</v>
      </c>
      <c r="K28" s="320">
        <v>3.28</v>
      </c>
      <c r="L28" s="320">
        <v>3.75</v>
      </c>
      <c r="M28" s="320">
        <v>3.88</v>
      </c>
      <c r="N28" s="320">
        <v>2.5099999999999998</v>
      </c>
      <c r="O28" s="320">
        <v>2.38</v>
      </c>
      <c r="P28" s="320">
        <v>1.84</v>
      </c>
      <c r="Q28" s="320">
        <v>3.35</v>
      </c>
      <c r="R28" s="320">
        <v>2.66</v>
      </c>
      <c r="S28" s="320">
        <v>2.61</v>
      </c>
    </row>
    <row r="29" spans="2:19" s="340" customFormat="1" x14ac:dyDescent="0.2">
      <c r="B29" s="341">
        <v>0.5</v>
      </c>
      <c r="C29" s="320">
        <v>2.54</v>
      </c>
      <c r="D29" s="320">
        <v>2.2200000000000002</v>
      </c>
      <c r="E29" s="320">
        <v>2.35</v>
      </c>
      <c r="F29" s="320">
        <v>2.1800000000000002</v>
      </c>
      <c r="G29" s="320">
        <v>2.44</v>
      </c>
      <c r="H29" s="320">
        <v>3.1</v>
      </c>
      <c r="I29" s="320">
        <v>3.09</v>
      </c>
      <c r="J29" s="320">
        <v>2.57</v>
      </c>
      <c r="K29" s="320">
        <v>3.12</v>
      </c>
      <c r="L29" s="320">
        <v>3.76</v>
      </c>
      <c r="M29" s="320">
        <v>3.86</v>
      </c>
      <c r="N29" s="320">
        <v>2.8</v>
      </c>
      <c r="O29" s="320">
        <v>2.67</v>
      </c>
      <c r="P29" s="320">
        <v>2.0699999999999998</v>
      </c>
      <c r="Q29" s="320">
        <v>2.89</v>
      </c>
      <c r="R29" s="320">
        <v>2.54</v>
      </c>
      <c r="S29" s="320">
        <v>2.64</v>
      </c>
    </row>
    <row r="30" spans="2:19" s="340" customFormat="1" x14ac:dyDescent="0.2">
      <c r="B30" s="341">
        <v>0.54166666666666663</v>
      </c>
      <c r="C30" s="320">
        <v>3.07</v>
      </c>
      <c r="D30" s="320">
        <v>2.36</v>
      </c>
      <c r="E30" s="320">
        <v>2.3199999999999998</v>
      </c>
      <c r="F30" s="320">
        <v>2.16</v>
      </c>
      <c r="G30" s="320">
        <v>2.35</v>
      </c>
      <c r="H30" s="320">
        <v>3.02</v>
      </c>
      <c r="I30" s="320">
        <v>1.92</v>
      </c>
      <c r="J30" s="320">
        <v>3.19</v>
      </c>
      <c r="K30" s="320">
        <v>2.89</v>
      </c>
      <c r="L30" s="320">
        <v>3.33</v>
      </c>
      <c r="M30" s="320">
        <v>4.45</v>
      </c>
      <c r="N30" s="320">
        <v>2.6</v>
      </c>
      <c r="O30" s="320">
        <v>2.86</v>
      </c>
      <c r="P30" s="320">
        <v>2.7</v>
      </c>
      <c r="Q30" s="320">
        <v>2.75</v>
      </c>
      <c r="R30" s="320">
        <v>2.75</v>
      </c>
      <c r="S30" s="320">
        <v>3.68</v>
      </c>
    </row>
    <row r="31" spans="2:19" s="340" customFormat="1" x14ac:dyDescent="0.2">
      <c r="B31" s="341">
        <v>0.58333333333333337</v>
      </c>
      <c r="C31" s="320">
        <v>3.48</v>
      </c>
      <c r="D31" s="320">
        <v>2.38</v>
      </c>
      <c r="E31" s="320">
        <v>2.56</v>
      </c>
      <c r="F31" s="320">
        <v>2.2000000000000002</v>
      </c>
      <c r="G31" s="320">
        <v>2.2799999999999998</v>
      </c>
      <c r="H31" s="320">
        <v>2.52</v>
      </c>
      <c r="I31" s="320">
        <v>2.82</v>
      </c>
      <c r="J31" s="320">
        <v>3.34</v>
      </c>
      <c r="K31" s="320">
        <v>2.4700000000000002</v>
      </c>
      <c r="L31" s="320">
        <v>3.64</v>
      </c>
      <c r="M31" s="320">
        <v>4.03</v>
      </c>
      <c r="N31" s="320">
        <v>2.75</v>
      </c>
      <c r="O31" s="320">
        <v>2.83</v>
      </c>
      <c r="P31" s="320">
        <v>2.76</v>
      </c>
      <c r="Q31" s="320">
        <v>2.48</v>
      </c>
      <c r="R31" s="320">
        <v>2.77</v>
      </c>
      <c r="S31" s="320">
        <v>3.73</v>
      </c>
    </row>
    <row r="32" spans="2:19" s="340" customFormat="1" x14ac:dyDescent="0.2">
      <c r="B32" s="341">
        <v>0.625</v>
      </c>
      <c r="C32" s="320">
        <v>3.23</v>
      </c>
      <c r="D32" s="320">
        <v>2.59</v>
      </c>
      <c r="E32" s="320">
        <v>2.5499999999999998</v>
      </c>
      <c r="F32" s="320">
        <v>2.39</v>
      </c>
      <c r="G32" s="320">
        <v>2.71</v>
      </c>
      <c r="H32" s="320">
        <v>1.8</v>
      </c>
      <c r="I32" s="320">
        <v>3.04</v>
      </c>
      <c r="J32" s="320">
        <v>3.03</v>
      </c>
      <c r="K32" s="320">
        <v>2.92</v>
      </c>
      <c r="L32" s="320">
        <v>3.89</v>
      </c>
      <c r="M32" s="320">
        <v>3.85</v>
      </c>
      <c r="N32" s="320">
        <v>3.41</v>
      </c>
      <c r="O32" s="320">
        <v>3.19</v>
      </c>
      <c r="P32" s="320">
        <v>2.76</v>
      </c>
      <c r="Q32" s="320">
        <v>2.81</v>
      </c>
      <c r="R32" s="320">
        <v>3.06</v>
      </c>
      <c r="S32" s="320">
        <v>3.68</v>
      </c>
    </row>
    <row r="33" spans="2:33" s="340" customFormat="1" x14ac:dyDescent="0.2">
      <c r="B33" s="341">
        <v>0.66666666666666663</v>
      </c>
      <c r="C33" s="320">
        <v>3.35</v>
      </c>
      <c r="D33" s="320">
        <v>2.63</v>
      </c>
      <c r="E33" s="320">
        <v>2.41</v>
      </c>
      <c r="F33" s="320">
        <v>2.42</v>
      </c>
      <c r="G33" s="320">
        <v>2.5499999999999998</v>
      </c>
      <c r="H33" s="320">
        <v>1.64</v>
      </c>
      <c r="I33" s="320">
        <v>2.4</v>
      </c>
      <c r="J33" s="320">
        <v>3.48</v>
      </c>
      <c r="K33" s="320">
        <v>3.27</v>
      </c>
      <c r="L33" s="320">
        <v>3.62</v>
      </c>
      <c r="M33" s="320">
        <v>3.81</v>
      </c>
      <c r="N33" s="320">
        <v>2.86</v>
      </c>
      <c r="O33" s="320">
        <v>3.01</v>
      </c>
      <c r="P33" s="320">
        <v>2.83</v>
      </c>
      <c r="Q33" s="320">
        <v>2.61</v>
      </c>
      <c r="R33" s="320">
        <v>2.79</v>
      </c>
      <c r="S33" s="320">
        <v>4.01</v>
      </c>
    </row>
    <row r="34" spans="2:33" s="340" customFormat="1" x14ac:dyDescent="0.2">
      <c r="B34" s="341">
        <v>0.70833333333333337</v>
      </c>
      <c r="C34" s="320">
        <v>2.92</v>
      </c>
      <c r="D34" s="320">
        <v>2.5</v>
      </c>
      <c r="E34" s="320">
        <v>1.96</v>
      </c>
      <c r="F34" s="320">
        <v>2.57</v>
      </c>
      <c r="G34" s="320">
        <v>2.48</v>
      </c>
      <c r="H34" s="320">
        <v>1.85</v>
      </c>
      <c r="I34" s="320">
        <v>3.12</v>
      </c>
      <c r="J34" s="320">
        <v>3.05</v>
      </c>
      <c r="K34" s="320">
        <v>3.41</v>
      </c>
      <c r="L34" s="320">
        <v>3.56</v>
      </c>
      <c r="M34" s="320">
        <v>4.08</v>
      </c>
      <c r="N34" s="320">
        <v>3.03</v>
      </c>
      <c r="O34" s="320">
        <v>2.75</v>
      </c>
      <c r="P34" s="320">
        <v>3.1</v>
      </c>
      <c r="Q34" s="320">
        <v>2.75</v>
      </c>
      <c r="R34" s="320">
        <v>3.08</v>
      </c>
      <c r="S34" s="320">
        <v>3.17</v>
      </c>
    </row>
    <row r="35" spans="2:33" s="340" customFormat="1" x14ac:dyDescent="0.2">
      <c r="B35" s="341">
        <v>0.75</v>
      </c>
      <c r="C35" s="320">
        <v>2.83</v>
      </c>
      <c r="D35" s="320">
        <v>2.29</v>
      </c>
      <c r="E35" s="320">
        <v>1.97</v>
      </c>
      <c r="F35" s="320">
        <v>2.19</v>
      </c>
      <c r="G35" s="320">
        <v>2.5099999999999998</v>
      </c>
      <c r="H35" s="320">
        <v>1.91</v>
      </c>
      <c r="I35" s="320">
        <v>2.44</v>
      </c>
      <c r="J35" s="320">
        <v>3.62</v>
      </c>
      <c r="K35" s="320">
        <v>3.21</v>
      </c>
      <c r="L35" s="320">
        <v>3.55</v>
      </c>
      <c r="M35" s="320">
        <v>3.89</v>
      </c>
      <c r="N35" s="320">
        <v>2.62</v>
      </c>
      <c r="O35" s="320">
        <v>3.3</v>
      </c>
      <c r="P35" s="320">
        <v>3.06</v>
      </c>
      <c r="Q35" s="320">
        <v>2.85</v>
      </c>
      <c r="R35" s="320">
        <v>3.07</v>
      </c>
      <c r="S35" s="320">
        <v>3.66</v>
      </c>
      <c r="W35"/>
    </row>
    <row r="36" spans="2:33" s="340" customFormat="1" x14ac:dyDescent="0.2">
      <c r="B36" s="341">
        <v>0.79166666666666663</v>
      </c>
      <c r="C36" s="320">
        <v>2.81</v>
      </c>
      <c r="D36" s="320">
        <v>2.31</v>
      </c>
      <c r="E36" s="320">
        <v>2</v>
      </c>
      <c r="F36" s="320">
        <v>1.88</v>
      </c>
      <c r="G36" s="320">
        <v>2.83</v>
      </c>
      <c r="H36" s="320">
        <v>2.11</v>
      </c>
      <c r="I36" s="320">
        <v>2.63</v>
      </c>
      <c r="J36" s="320">
        <v>3.29</v>
      </c>
      <c r="K36" s="320">
        <v>3.43</v>
      </c>
      <c r="L36" s="320">
        <v>3.1</v>
      </c>
      <c r="M36" s="320">
        <v>3.65</v>
      </c>
      <c r="N36" s="320">
        <v>2.73</v>
      </c>
      <c r="O36" s="320">
        <v>2.83</v>
      </c>
      <c r="P36" s="320">
        <v>3.15</v>
      </c>
      <c r="Q36" s="320">
        <v>2.7</v>
      </c>
      <c r="R36" s="320">
        <v>3.05</v>
      </c>
      <c r="S36" s="320">
        <v>3.5</v>
      </c>
      <c r="W36"/>
    </row>
    <row r="37" spans="2:33" s="340" customFormat="1" x14ac:dyDescent="0.2">
      <c r="B37" s="341">
        <v>0.83333333333333337</v>
      </c>
      <c r="C37" s="320">
        <v>2.73</v>
      </c>
      <c r="D37" s="320">
        <v>2.2599999999999998</v>
      </c>
      <c r="E37" s="320">
        <v>2.0099999999999998</v>
      </c>
      <c r="F37" s="320">
        <v>1.81</v>
      </c>
      <c r="G37" s="320">
        <v>2.35</v>
      </c>
      <c r="H37" s="320">
        <v>1.58</v>
      </c>
      <c r="I37" s="320">
        <v>2.74</v>
      </c>
      <c r="J37" s="320">
        <v>3.26</v>
      </c>
      <c r="K37" s="320">
        <v>3.99</v>
      </c>
      <c r="L37" s="320">
        <v>3.62</v>
      </c>
      <c r="M37" s="320">
        <v>3.18</v>
      </c>
      <c r="N37" s="320">
        <v>3.23</v>
      </c>
      <c r="O37" s="320">
        <v>2.52</v>
      </c>
      <c r="P37" s="320">
        <v>2.72</v>
      </c>
      <c r="Q37" s="320">
        <v>2.59</v>
      </c>
      <c r="R37" s="320">
        <v>2.79</v>
      </c>
      <c r="S37" s="320">
        <v>2.66</v>
      </c>
      <c r="W37"/>
    </row>
    <row r="38" spans="2:33" s="340" customFormat="1" x14ac:dyDescent="0.2">
      <c r="B38" s="341">
        <v>0.875</v>
      </c>
      <c r="C38" s="320">
        <v>3.28</v>
      </c>
      <c r="D38" s="320">
        <v>2.57</v>
      </c>
      <c r="E38" s="320">
        <v>2.44</v>
      </c>
      <c r="F38" s="320">
        <v>1.8</v>
      </c>
      <c r="G38" s="320">
        <v>2.27</v>
      </c>
      <c r="H38" s="320">
        <v>1.61</v>
      </c>
      <c r="I38" s="320">
        <v>2.35</v>
      </c>
      <c r="J38" s="320">
        <v>10.29</v>
      </c>
      <c r="K38" s="320">
        <v>3.25</v>
      </c>
      <c r="L38" s="320">
        <v>3.4</v>
      </c>
      <c r="M38" s="320">
        <v>3.93</v>
      </c>
      <c r="N38" s="320">
        <v>3.23</v>
      </c>
      <c r="O38" s="320">
        <v>2.67</v>
      </c>
      <c r="P38" s="320">
        <v>2.4</v>
      </c>
      <c r="Q38" s="320">
        <v>2.72</v>
      </c>
      <c r="R38" s="320">
        <v>2.73</v>
      </c>
      <c r="S38" s="320">
        <v>2.96</v>
      </c>
      <c r="W38"/>
    </row>
    <row r="39" spans="2:33" s="340" customFormat="1" x14ac:dyDescent="0.2">
      <c r="B39" s="341">
        <v>0.91666666666666663</v>
      </c>
      <c r="C39" s="320">
        <v>2.36</v>
      </c>
      <c r="D39" s="320">
        <v>2.4700000000000002</v>
      </c>
      <c r="E39" s="320">
        <v>2.21</v>
      </c>
      <c r="F39" s="320">
        <v>1.86</v>
      </c>
      <c r="G39" s="320">
        <v>1.6</v>
      </c>
      <c r="H39" s="320">
        <v>1.53</v>
      </c>
      <c r="I39" s="320">
        <v>2.52</v>
      </c>
      <c r="J39" s="320">
        <v>7.44</v>
      </c>
      <c r="K39" s="320">
        <v>3.2</v>
      </c>
      <c r="L39" s="320">
        <v>3.22</v>
      </c>
      <c r="M39" s="320">
        <v>4.0999999999999996</v>
      </c>
      <c r="N39" s="320">
        <v>2.98</v>
      </c>
      <c r="O39" s="320">
        <v>2.63</v>
      </c>
      <c r="P39" s="320">
        <v>2.36</v>
      </c>
      <c r="Q39" s="320">
        <v>2.92</v>
      </c>
      <c r="R39" s="320">
        <v>3.05</v>
      </c>
      <c r="S39" s="320">
        <v>3.11</v>
      </c>
    </row>
    <row r="40" spans="2:33" s="340" customFormat="1" x14ac:dyDescent="0.2">
      <c r="B40" s="341">
        <v>0.95833333333333337</v>
      </c>
      <c r="C40" s="320">
        <v>2.71</v>
      </c>
      <c r="D40" s="320">
        <v>2.72</v>
      </c>
      <c r="E40" s="320">
        <v>32.159999999999997</v>
      </c>
      <c r="F40" s="320">
        <v>1.77</v>
      </c>
      <c r="G40" s="320">
        <v>1.78</v>
      </c>
      <c r="H40" s="320">
        <v>1.97</v>
      </c>
      <c r="I40" s="320">
        <v>2.38</v>
      </c>
      <c r="J40" s="320">
        <v>13.51</v>
      </c>
      <c r="K40" s="320">
        <v>3.92</v>
      </c>
      <c r="L40" s="320">
        <v>3.62</v>
      </c>
      <c r="M40" s="320">
        <v>4.16</v>
      </c>
      <c r="N40" s="320">
        <v>2.71</v>
      </c>
      <c r="O40" s="320">
        <v>2.54</v>
      </c>
      <c r="P40" s="320">
        <v>2.39</v>
      </c>
      <c r="Q40" s="320">
        <v>2.78</v>
      </c>
      <c r="R40" s="320">
        <v>3.15</v>
      </c>
      <c r="S40" s="320">
        <v>3.31</v>
      </c>
    </row>
    <row r="41" spans="2:33" s="343" customFormat="1" ht="33" customHeight="1" x14ac:dyDescent="0.2">
      <c r="B41" s="338" t="s">
        <v>369</v>
      </c>
      <c r="C41" s="352">
        <v>2.93</v>
      </c>
      <c r="D41" s="352">
        <v>2.56</v>
      </c>
      <c r="E41" s="352">
        <v>3.59</v>
      </c>
      <c r="F41" s="352">
        <v>2.44</v>
      </c>
      <c r="G41" s="352">
        <v>2.25</v>
      </c>
      <c r="H41" s="352">
        <v>2.19</v>
      </c>
      <c r="I41" s="352">
        <v>2.5099999999999998</v>
      </c>
      <c r="J41" s="352">
        <v>6.05</v>
      </c>
      <c r="K41" s="352">
        <v>3.35</v>
      </c>
      <c r="L41" s="352">
        <v>3.62</v>
      </c>
      <c r="M41" s="352">
        <v>3.92</v>
      </c>
      <c r="N41" s="352">
        <v>3.09</v>
      </c>
      <c r="O41" s="352">
        <v>2.78</v>
      </c>
      <c r="P41" s="352">
        <v>2.68</v>
      </c>
      <c r="Q41" s="352">
        <v>2.78</v>
      </c>
      <c r="R41" s="352">
        <v>2.89</v>
      </c>
      <c r="S41" s="352">
        <v>3.54</v>
      </c>
      <c r="T41" s="292"/>
    </row>
    <row r="42" spans="2:33" s="343" customFormat="1" ht="27.75" customHeight="1" x14ac:dyDescent="0.2">
      <c r="B42" s="338" t="s">
        <v>370</v>
      </c>
      <c r="C42" s="375" t="s">
        <v>371</v>
      </c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7"/>
      <c r="T42" s="292"/>
    </row>
    <row r="43" spans="2:33" ht="10.5" customHeight="1" x14ac:dyDescent="0.2">
      <c r="B43" s="334" t="s">
        <v>306</v>
      </c>
    </row>
    <row r="44" spans="2:33" ht="10.5" customHeight="1" x14ac:dyDescent="0.2">
      <c r="B44" s="334"/>
    </row>
    <row r="45" spans="2:33" s="335" customFormat="1" ht="12" customHeight="1" x14ac:dyDescent="0.2">
      <c r="B45" s="347"/>
    </row>
    <row r="46" spans="2:33" s="335" customFormat="1" ht="15.75" customHeight="1" x14ac:dyDescent="0.2"/>
    <row r="47" spans="2:33" s="335" customFormat="1" ht="15.75" customHeight="1" x14ac:dyDescent="0.2">
      <c r="B47" s="357"/>
      <c r="C47" s="357"/>
      <c r="D47" s="357"/>
      <c r="E47" s="357"/>
      <c r="F47" s="358" t="s">
        <v>346</v>
      </c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</row>
    <row r="48" spans="2:33" s="335" customFormat="1" ht="15.75" customHeight="1" x14ac:dyDescent="0.2">
      <c r="B48" s="357"/>
      <c r="C48" s="357"/>
      <c r="D48" s="357"/>
      <c r="E48" s="357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</row>
    <row r="49" spans="2:33" s="335" customFormat="1" ht="15.75" customHeight="1" x14ac:dyDescent="0.2">
      <c r="B49" s="357"/>
      <c r="C49" s="357"/>
      <c r="D49" s="357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</row>
    <row r="50" spans="2:33" s="335" customFormat="1" ht="11.25" customHeight="1" x14ac:dyDescent="0.2">
      <c r="B50" s="336"/>
      <c r="C50" s="336"/>
      <c r="D50" s="336"/>
      <c r="E50" s="336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</row>
    <row r="51" spans="2:33" s="335" customFormat="1" ht="27.6" customHeight="1" x14ac:dyDescent="0.2">
      <c r="B51" s="359" t="s">
        <v>188</v>
      </c>
      <c r="C51" s="359"/>
      <c r="D51" s="282"/>
      <c r="E51" s="282"/>
      <c r="F51" s="283" t="s">
        <v>328</v>
      </c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</row>
    <row r="52" spans="2:33" s="335" customFormat="1" ht="8.25" customHeight="1" x14ac:dyDescent="0.2">
      <c r="B52" s="284"/>
      <c r="C52" s="284"/>
      <c r="D52" s="284"/>
      <c r="E52" s="284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</row>
    <row r="53" spans="2:33" s="335" customFormat="1" ht="15.75" customHeight="1" x14ac:dyDescent="0.2">
      <c r="B53" s="282" t="s">
        <v>236</v>
      </c>
      <c r="C53" s="282"/>
      <c r="D53" s="282"/>
      <c r="E53" s="282"/>
      <c r="F53" s="283" t="s">
        <v>321</v>
      </c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139" t="s">
        <v>189</v>
      </c>
      <c r="R53" s="282"/>
      <c r="S53" s="282"/>
      <c r="T53" s="282"/>
      <c r="U53" s="282"/>
      <c r="V53" s="287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</row>
    <row r="54" spans="2:33" s="335" customFormat="1" ht="7.5" customHeight="1" x14ac:dyDescent="0.2">
      <c r="B54" s="284"/>
      <c r="C54" s="284"/>
      <c r="D54" s="284"/>
      <c r="E54" s="284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</row>
    <row r="55" spans="2:33" s="335" customFormat="1" ht="15.75" customHeight="1" x14ac:dyDescent="0.2">
      <c r="B55" s="360" t="s">
        <v>217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</row>
    <row r="56" spans="2:33" s="335" customFormat="1" ht="7.5" customHeight="1" x14ac:dyDescent="0.2">
      <c r="B56" s="284"/>
      <c r="C56" s="284"/>
      <c r="D56" s="284"/>
      <c r="E56" s="284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</row>
    <row r="57" spans="2:33" s="335" customFormat="1" ht="15.75" customHeight="1" x14ac:dyDescent="0.2">
      <c r="B57" s="282" t="s">
        <v>33</v>
      </c>
      <c r="C57" s="282"/>
      <c r="D57" s="282"/>
      <c r="E57" s="282"/>
      <c r="F57" s="286" t="s">
        <v>315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2" t="s">
        <v>8</v>
      </c>
      <c r="R57" s="282"/>
      <c r="S57" s="282"/>
      <c r="T57" s="282"/>
      <c r="U57" s="282"/>
      <c r="V57" s="333" t="s">
        <v>14</v>
      </c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</row>
    <row r="58" spans="2:33" s="335" customFormat="1" ht="7.5" customHeight="1" x14ac:dyDescent="0.2">
      <c r="B58" s="284"/>
      <c r="C58" s="284"/>
      <c r="D58" s="284"/>
      <c r="E58" s="28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</row>
    <row r="59" spans="2:33" s="335" customFormat="1" ht="15.75" customHeight="1" x14ac:dyDescent="0.2">
      <c r="B59" s="282" t="s">
        <v>9</v>
      </c>
      <c r="C59" s="282"/>
      <c r="D59" s="282"/>
      <c r="E59" s="282"/>
      <c r="F59" s="286" t="s">
        <v>316</v>
      </c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2" t="s">
        <v>10</v>
      </c>
      <c r="R59" s="282"/>
      <c r="S59" s="282"/>
      <c r="T59" s="282"/>
      <c r="U59" s="282"/>
      <c r="V59" s="382" t="s">
        <v>345</v>
      </c>
      <c r="W59" s="382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</row>
    <row r="60" spans="2:33" s="335" customFormat="1" ht="11.25" customHeight="1" x14ac:dyDescent="0.2">
      <c r="B60" s="336"/>
      <c r="C60" s="336"/>
      <c r="D60" s="336"/>
      <c r="E60" s="336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</row>
    <row r="61" spans="2:33" s="335" customFormat="1" ht="29.45" customHeight="1" x14ac:dyDescent="0.2">
      <c r="B61" s="338" t="s">
        <v>257</v>
      </c>
      <c r="C61" s="339">
        <v>1</v>
      </c>
      <c r="D61" s="339">
        <v>2</v>
      </c>
      <c r="E61" s="339">
        <v>3</v>
      </c>
      <c r="F61" s="339">
        <v>4</v>
      </c>
      <c r="G61" s="339">
        <v>5</v>
      </c>
      <c r="H61" s="339">
        <v>6</v>
      </c>
      <c r="I61" s="339">
        <v>7</v>
      </c>
      <c r="J61" s="339">
        <v>8</v>
      </c>
      <c r="K61" s="339">
        <v>9</v>
      </c>
      <c r="L61" s="339">
        <v>10</v>
      </c>
      <c r="M61" s="339">
        <v>11</v>
      </c>
      <c r="N61" s="339">
        <v>12</v>
      </c>
      <c r="O61" s="339">
        <v>13</v>
      </c>
      <c r="P61" s="339">
        <v>14</v>
      </c>
      <c r="Q61" s="339">
        <v>15</v>
      </c>
      <c r="R61" s="339">
        <v>16</v>
      </c>
      <c r="S61" s="339">
        <v>17</v>
      </c>
      <c r="T61" s="339">
        <v>18</v>
      </c>
      <c r="U61" s="339">
        <v>19</v>
      </c>
      <c r="V61" s="339">
        <v>20</v>
      </c>
      <c r="W61" s="339">
        <v>21</v>
      </c>
      <c r="X61" s="339">
        <v>22</v>
      </c>
      <c r="Y61" s="339">
        <v>23</v>
      </c>
      <c r="Z61" s="339">
        <v>24</v>
      </c>
      <c r="AA61" s="339">
        <v>25</v>
      </c>
      <c r="AB61" s="339">
        <v>26</v>
      </c>
      <c r="AC61" s="339">
        <v>27</v>
      </c>
      <c r="AD61" s="339">
        <v>28</v>
      </c>
      <c r="AE61" s="339">
        <v>29</v>
      </c>
      <c r="AF61" s="339">
        <v>30</v>
      </c>
      <c r="AG61" s="339">
        <v>31</v>
      </c>
    </row>
    <row r="62" spans="2:33" s="340" customFormat="1" x14ac:dyDescent="0.2">
      <c r="B62" s="341">
        <v>0</v>
      </c>
      <c r="C62" s="342">
        <v>3.48</v>
      </c>
      <c r="D62" s="342">
        <v>3.88</v>
      </c>
      <c r="E62" s="342">
        <v>4.42</v>
      </c>
      <c r="F62" s="342">
        <v>8.7899999999999991</v>
      </c>
      <c r="G62" s="342">
        <v>2.89</v>
      </c>
      <c r="H62" s="342">
        <v>3.51</v>
      </c>
      <c r="I62" s="342">
        <v>11.93</v>
      </c>
      <c r="J62" s="342">
        <v>4.8899999999999997</v>
      </c>
      <c r="K62" s="342">
        <v>7.38</v>
      </c>
      <c r="L62" s="342">
        <v>5.66</v>
      </c>
      <c r="M62" s="342">
        <v>11.42</v>
      </c>
      <c r="N62" s="342">
        <v>4.29</v>
      </c>
      <c r="O62" s="342">
        <v>4.8600000000000003</v>
      </c>
      <c r="P62" s="342">
        <v>4.3499999999999996</v>
      </c>
      <c r="Q62" s="342">
        <v>5.0199999999999996</v>
      </c>
      <c r="R62" s="342">
        <v>4.51</v>
      </c>
      <c r="S62" s="342">
        <v>4.49</v>
      </c>
      <c r="T62" s="342">
        <v>4.1900000000000004</v>
      </c>
      <c r="U62" s="342">
        <v>4.42</v>
      </c>
      <c r="V62" s="342">
        <v>4.7699999999999996</v>
      </c>
      <c r="W62" s="342">
        <v>5.27</v>
      </c>
      <c r="X62" s="342">
        <v>6.57</v>
      </c>
      <c r="Y62" s="342">
        <v>17.2</v>
      </c>
      <c r="Z62" s="342">
        <v>14.79</v>
      </c>
      <c r="AA62" s="342">
        <v>7.36</v>
      </c>
      <c r="AB62" s="342">
        <v>6.5</v>
      </c>
      <c r="AC62" s="342">
        <v>6.78</v>
      </c>
      <c r="AD62" s="342">
        <v>6.87</v>
      </c>
      <c r="AE62" s="342">
        <v>7.03</v>
      </c>
      <c r="AF62" s="342">
        <v>6.62</v>
      </c>
      <c r="AG62" s="342">
        <v>7.38</v>
      </c>
    </row>
    <row r="63" spans="2:33" s="340" customFormat="1" x14ac:dyDescent="0.2">
      <c r="B63" s="341">
        <v>4.1666666666666664E-2</v>
      </c>
      <c r="C63" s="342">
        <v>3.92</v>
      </c>
      <c r="D63" s="342">
        <v>3.39</v>
      </c>
      <c r="E63" s="342">
        <v>4.18</v>
      </c>
      <c r="F63" s="342">
        <v>3.73</v>
      </c>
      <c r="G63" s="342">
        <v>3.74</v>
      </c>
      <c r="H63" s="342">
        <v>18.7</v>
      </c>
      <c r="I63" s="342">
        <v>4.59</v>
      </c>
      <c r="J63" s="342">
        <v>5.39</v>
      </c>
      <c r="K63" s="342">
        <v>9.65</v>
      </c>
      <c r="L63" s="342">
        <v>4.8</v>
      </c>
      <c r="M63" s="342">
        <v>23.02</v>
      </c>
      <c r="N63" s="342">
        <v>4.5</v>
      </c>
      <c r="O63" s="342">
        <v>4.68</v>
      </c>
      <c r="P63" s="342">
        <v>4.7699999999999996</v>
      </c>
      <c r="Q63" s="342">
        <v>5.17</v>
      </c>
      <c r="R63" s="342">
        <v>4.8099999999999996</v>
      </c>
      <c r="S63" s="342">
        <v>4.34</v>
      </c>
      <c r="T63" s="342">
        <v>4.1900000000000004</v>
      </c>
      <c r="U63" s="342">
        <v>4.6100000000000003</v>
      </c>
      <c r="V63" s="342">
        <v>5.89</v>
      </c>
      <c r="W63" s="342">
        <v>5.17</v>
      </c>
      <c r="X63" s="342">
        <v>6.7</v>
      </c>
      <c r="Y63" s="342">
        <v>22.71</v>
      </c>
      <c r="Z63" s="342">
        <v>25.31</v>
      </c>
      <c r="AA63" s="342">
        <v>22.35</v>
      </c>
      <c r="AB63" s="342">
        <v>6.45</v>
      </c>
      <c r="AC63" s="342">
        <v>6.62</v>
      </c>
      <c r="AD63" s="342">
        <v>6.27</v>
      </c>
      <c r="AE63" s="342">
        <v>7.11</v>
      </c>
      <c r="AF63" s="342">
        <v>6.25</v>
      </c>
      <c r="AG63" s="342">
        <v>21.7</v>
      </c>
    </row>
    <row r="64" spans="2:33" s="340" customFormat="1" x14ac:dyDescent="0.2">
      <c r="B64" s="341">
        <v>8.3333333333333329E-2</v>
      </c>
      <c r="C64" s="342">
        <v>3.67</v>
      </c>
      <c r="D64" s="342">
        <v>3.84</v>
      </c>
      <c r="E64" s="342">
        <v>3.74</v>
      </c>
      <c r="F64" s="342">
        <v>3.06</v>
      </c>
      <c r="G64" s="342">
        <v>3.76</v>
      </c>
      <c r="H64" s="342">
        <v>37.46</v>
      </c>
      <c r="I64" s="342">
        <v>5.33</v>
      </c>
      <c r="J64" s="342">
        <v>5.5</v>
      </c>
      <c r="K64" s="342">
        <v>6.52</v>
      </c>
      <c r="L64" s="342">
        <v>5.16</v>
      </c>
      <c r="M64" s="342">
        <v>4.75</v>
      </c>
      <c r="N64" s="342">
        <v>4.26</v>
      </c>
      <c r="O64" s="342">
        <v>5.08</v>
      </c>
      <c r="P64" s="342">
        <v>4.8099999999999996</v>
      </c>
      <c r="Q64" s="342">
        <v>5.1100000000000003</v>
      </c>
      <c r="R64" s="342">
        <v>4.79</v>
      </c>
      <c r="S64" s="342">
        <v>4.45</v>
      </c>
      <c r="T64" s="342">
        <v>4.0999999999999996</v>
      </c>
      <c r="U64" s="342">
        <v>5.45</v>
      </c>
      <c r="V64" s="342">
        <v>5.76</v>
      </c>
      <c r="W64" s="342">
        <v>5.21</v>
      </c>
      <c r="X64" s="342">
        <v>6.77</v>
      </c>
      <c r="Y64" s="342">
        <v>16.010000000000002</v>
      </c>
      <c r="Z64" s="342">
        <v>29.42</v>
      </c>
      <c r="AA64" s="342">
        <v>24.2</v>
      </c>
      <c r="AB64" s="342">
        <v>6.25</v>
      </c>
      <c r="AC64" s="342">
        <v>6.83</v>
      </c>
      <c r="AD64" s="342">
        <v>12.31</v>
      </c>
      <c r="AE64" s="342">
        <v>7.1</v>
      </c>
      <c r="AF64" s="342">
        <v>6.49</v>
      </c>
      <c r="AG64" s="342">
        <v>26.6</v>
      </c>
    </row>
    <row r="65" spans="2:37" s="340" customFormat="1" x14ac:dyDescent="0.2">
      <c r="B65" s="341">
        <v>0.125</v>
      </c>
      <c r="C65" s="342">
        <v>13.35</v>
      </c>
      <c r="D65" s="342">
        <v>3.99</v>
      </c>
      <c r="E65" s="342">
        <v>3.6</v>
      </c>
      <c r="F65" s="342">
        <v>10.29</v>
      </c>
      <c r="G65" s="342">
        <v>3.93</v>
      </c>
      <c r="H65" s="342">
        <v>37.380000000000003</v>
      </c>
      <c r="I65" s="342">
        <v>5.04</v>
      </c>
      <c r="J65" s="342">
        <v>5.48</v>
      </c>
      <c r="K65" s="342">
        <v>5.75</v>
      </c>
      <c r="L65" s="342">
        <v>5.33</v>
      </c>
      <c r="M65" s="342">
        <v>4.08</v>
      </c>
      <c r="N65" s="342">
        <v>3.82</v>
      </c>
      <c r="O65" s="342">
        <v>4.75</v>
      </c>
      <c r="P65" s="342">
        <v>5.12</v>
      </c>
      <c r="Q65" s="342">
        <v>5.09</v>
      </c>
      <c r="R65" s="342">
        <v>5.28</v>
      </c>
      <c r="S65" s="342">
        <v>4.49</v>
      </c>
      <c r="T65" s="342">
        <v>4.12</v>
      </c>
      <c r="U65" s="342">
        <v>5.03</v>
      </c>
      <c r="V65" s="342">
        <v>5.29</v>
      </c>
      <c r="W65" s="342">
        <v>5.64</v>
      </c>
      <c r="X65" s="342">
        <v>6.84</v>
      </c>
      <c r="Y65" s="342">
        <v>12.93</v>
      </c>
      <c r="Z65" s="342">
        <v>8.74</v>
      </c>
      <c r="AA65" s="342">
        <v>18.36</v>
      </c>
      <c r="AB65" s="342">
        <v>6.34</v>
      </c>
      <c r="AC65" s="342">
        <v>6.79</v>
      </c>
      <c r="AD65" s="342">
        <v>7</v>
      </c>
      <c r="AE65" s="342">
        <v>7.81</v>
      </c>
      <c r="AF65" s="342">
        <v>7.04</v>
      </c>
      <c r="AG65" s="342">
        <v>29.49</v>
      </c>
    </row>
    <row r="66" spans="2:37" s="340" customFormat="1" x14ac:dyDescent="0.2">
      <c r="B66" s="341">
        <v>0.16666666666666666</v>
      </c>
      <c r="C66" s="342">
        <v>7.73</v>
      </c>
      <c r="D66" s="342">
        <v>3.78</v>
      </c>
      <c r="E66" s="342">
        <v>3.66</v>
      </c>
      <c r="F66" s="342">
        <v>5.57</v>
      </c>
      <c r="G66" s="342">
        <v>3.16</v>
      </c>
      <c r="H66" s="342">
        <v>4.09</v>
      </c>
      <c r="I66" s="342">
        <v>4.68</v>
      </c>
      <c r="J66" s="342">
        <v>5.09</v>
      </c>
      <c r="K66" s="342">
        <v>5.17</v>
      </c>
      <c r="L66" s="342">
        <v>5</v>
      </c>
      <c r="M66" s="342">
        <v>14.12</v>
      </c>
      <c r="N66" s="342">
        <v>3.85</v>
      </c>
      <c r="O66" s="342">
        <v>4.7300000000000004</v>
      </c>
      <c r="P66" s="342">
        <v>5.07</v>
      </c>
      <c r="Q66" s="342">
        <v>4.6100000000000003</v>
      </c>
      <c r="R66" s="342">
        <v>4.9400000000000004</v>
      </c>
      <c r="S66" s="342">
        <v>4.4800000000000004</v>
      </c>
      <c r="T66" s="342">
        <v>4.13</v>
      </c>
      <c r="U66" s="342">
        <v>7.29</v>
      </c>
      <c r="V66" s="342">
        <v>20.49</v>
      </c>
      <c r="W66" s="342">
        <v>5.25</v>
      </c>
      <c r="X66" s="342">
        <v>7.37</v>
      </c>
      <c r="Y66" s="342">
        <v>7.42</v>
      </c>
      <c r="Z66" s="342">
        <v>13.01</v>
      </c>
      <c r="AA66" s="342">
        <v>16.86</v>
      </c>
      <c r="AB66" s="342">
        <v>6.96</v>
      </c>
      <c r="AC66" s="342">
        <v>6.84</v>
      </c>
      <c r="AD66" s="342">
        <v>6.56</v>
      </c>
      <c r="AE66" s="342">
        <v>18.84</v>
      </c>
      <c r="AF66" s="342">
        <v>13.43</v>
      </c>
      <c r="AG66" s="342">
        <v>18.37</v>
      </c>
    </row>
    <row r="67" spans="2:37" s="340" customFormat="1" x14ac:dyDescent="0.2">
      <c r="B67" s="341">
        <v>0.20833333333333334</v>
      </c>
      <c r="C67" s="342">
        <v>3.07</v>
      </c>
      <c r="D67" s="342">
        <v>4.28</v>
      </c>
      <c r="E67" s="342">
        <v>3.56</v>
      </c>
      <c r="F67" s="342">
        <v>5.75</v>
      </c>
      <c r="G67" s="342">
        <v>3.11</v>
      </c>
      <c r="H67" s="342">
        <v>3.35</v>
      </c>
      <c r="I67" s="342">
        <v>4.16</v>
      </c>
      <c r="J67" s="342">
        <v>5.2</v>
      </c>
      <c r="K67" s="342">
        <v>5.17</v>
      </c>
      <c r="L67" s="342">
        <v>4.4800000000000004</v>
      </c>
      <c r="M67" s="342">
        <v>33.89</v>
      </c>
      <c r="N67" s="342">
        <v>4.46</v>
      </c>
      <c r="O67" s="342">
        <v>4.62</v>
      </c>
      <c r="P67" s="342">
        <v>5.71</v>
      </c>
      <c r="Q67" s="342">
        <v>4.96</v>
      </c>
      <c r="R67" s="342">
        <v>5.04</v>
      </c>
      <c r="S67" s="342">
        <v>4.96</v>
      </c>
      <c r="T67" s="342">
        <v>3.88</v>
      </c>
      <c r="U67" s="342">
        <v>9.7200000000000006</v>
      </c>
      <c r="V67" s="342">
        <v>11.77</v>
      </c>
      <c r="W67" s="342">
        <v>11.79</v>
      </c>
      <c r="X67" s="342">
        <v>15.07</v>
      </c>
      <c r="Y67" s="342">
        <v>5.86</v>
      </c>
      <c r="Z67" s="342">
        <v>9.3000000000000007</v>
      </c>
      <c r="AA67" s="342">
        <v>17.37</v>
      </c>
      <c r="AB67" s="342">
        <v>7.44</v>
      </c>
      <c r="AC67" s="342">
        <v>9.7899999999999991</v>
      </c>
      <c r="AD67" s="342">
        <v>6.87</v>
      </c>
      <c r="AE67" s="342">
        <v>7.74</v>
      </c>
      <c r="AF67" s="342">
        <v>20.190000000000001</v>
      </c>
      <c r="AG67" s="342">
        <v>9.6199999999999992</v>
      </c>
    </row>
    <row r="68" spans="2:37" s="340" customFormat="1" x14ac:dyDescent="0.2">
      <c r="B68" s="341">
        <v>0.25</v>
      </c>
      <c r="C68" s="342" t="s">
        <v>379</v>
      </c>
      <c r="D68" s="342" t="s">
        <v>379</v>
      </c>
      <c r="E68" s="342" t="s">
        <v>379</v>
      </c>
      <c r="F68" s="342" t="s">
        <v>379</v>
      </c>
      <c r="G68" s="342" t="s">
        <v>379</v>
      </c>
      <c r="H68" s="342" t="s">
        <v>379</v>
      </c>
      <c r="I68" s="342" t="s">
        <v>379</v>
      </c>
      <c r="J68" s="342" t="s">
        <v>379</v>
      </c>
      <c r="K68" s="342" t="s">
        <v>379</v>
      </c>
      <c r="L68" s="342" t="s">
        <v>379</v>
      </c>
      <c r="M68" s="342" t="s">
        <v>379</v>
      </c>
      <c r="N68" s="342" t="s">
        <v>379</v>
      </c>
      <c r="O68" s="342" t="s">
        <v>379</v>
      </c>
      <c r="P68" s="342" t="s">
        <v>379</v>
      </c>
      <c r="Q68" s="342" t="s">
        <v>379</v>
      </c>
      <c r="R68" s="342" t="s">
        <v>379</v>
      </c>
      <c r="S68" s="342" t="s">
        <v>379</v>
      </c>
      <c r="T68" s="342" t="s">
        <v>379</v>
      </c>
      <c r="U68" s="342" t="s">
        <v>379</v>
      </c>
      <c r="V68" s="342" t="s">
        <v>379</v>
      </c>
      <c r="W68" s="342" t="s">
        <v>379</v>
      </c>
      <c r="X68" s="342" t="s">
        <v>379</v>
      </c>
      <c r="Y68" s="342" t="s">
        <v>379</v>
      </c>
      <c r="Z68" s="342" t="s">
        <v>379</v>
      </c>
      <c r="AA68" s="342" t="s">
        <v>379</v>
      </c>
      <c r="AB68" s="342" t="s">
        <v>379</v>
      </c>
      <c r="AC68" s="342" t="s">
        <v>379</v>
      </c>
      <c r="AD68" s="342" t="s">
        <v>379</v>
      </c>
      <c r="AE68" s="342" t="s">
        <v>379</v>
      </c>
      <c r="AF68" s="342" t="s">
        <v>379</v>
      </c>
      <c r="AG68" s="342" t="s">
        <v>379</v>
      </c>
    </row>
    <row r="69" spans="2:37" s="340" customFormat="1" x14ac:dyDescent="0.2">
      <c r="B69" s="341">
        <v>0.29166666666666669</v>
      </c>
      <c r="C69" s="342">
        <v>4.1500000000000004</v>
      </c>
      <c r="D69" s="342">
        <v>3.5</v>
      </c>
      <c r="E69" s="342">
        <v>3.52</v>
      </c>
      <c r="F69" s="342">
        <v>4.91</v>
      </c>
      <c r="G69" s="342">
        <v>2.7</v>
      </c>
      <c r="H69" s="342">
        <v>3.36</v>
      </c>
      <c r="I69" s="342">
        <v>3.73</v>
      </c>
      <c r="J69" s="342">
        <v>5.31</v>
      </c>
      <c r="K69" s="342">
        <v>5.07</v>
      </c>
      <c r="L69" s="342">
        <v>5.37</v>
      </c>
      <c r="M69" s="342">
        <v>5.43</v>
      </c>
      <c r="N69" s="342">
        <v>4.9000000000000004</v>
      </c>
      <c r="O69" s="342">
        <v>4.92</v>
      </c>
      <c r="P69" s="342">
        <v>5.49</v>
      </c>
      <c r="Q69" s="342">
        <v>5.0999999999999996</v>
      </c>
      <c r="R69" s="342">
        <v>4.8</v>
      </c>
      <c r="S69" s="342">
        <v>4.6399999999999997</v>
      </c>
      <c r="T69" s="342">
        <v>4.9800000000000004</v>
      </c>
      <c r="U69" s="342">
        <v>48.87</v>
      </c>
      <c r="V69" s="342">
        <v>32.47</v>
      </c>
      <c r="W69" s="342">
        <v>6.73</v>
      </c>
      <c r="X69" s="342">
        <v>25.36</v>
      </c>
      <c r="Y69" s="342">
        <v>5.74</v>
      </c>
      <c r="Z69" s="342">
        <v>27.84</v>
      </c>
      <c r="AA69" s="342">
        <v>11.56</v>
      </c>
      <c r="AB69" s="342">
        <v>7.04</v>
      </c>
      <c r="AC69" s="342">
        <v>16.54</v>
      </c>
      <c r="AD69" s="342">
        <v>7.08</v>
      </c>
      <c r="AE69" s="342">
        <v>7.21</v>
      </c>
      <c r="AF69" s="342">
        <v>10.88</v>
      </c>
      <c r="AG69" s="342">
        <v>20.54</v>
      </c>
    </row>
    <row r="70" spans="2:37" s="340" customFormat="1" x14ac:dyDescent="0.2">
      <c r="B70" s="341">
        <v>0.33333333333333331</v>
      </c>
      <c r="C70" s="342">
        <v>3.79</v>
      </c>
      <c r="D70" s="342">
        <v>3.18</v>
      </c>
      <c r="E70" s="342">
        <v>3.95</v>
      </c>
      <c r="F70" s="342">
        <v>5.33</v>
      </c>
      <c r="G70" s="342">
        <v>2.39</v>
      </c>
      <c r="H70" s="342">
        <v>3.32</v>
      </c>
      <c r="I70" s="342">
        <v>4.08</v>
      </c>
      <c r="J70" s="342">
        <v>5.0999999999999996</v>
      </c>
      <c r="K70" s="342">
        <v>4.72</v>
      </c>
      <c r="L70" s="342">
        <v>5.05</v>
      </c>
      <c r="M70" s="342">
        <v>4.63</v>
      </c>
      <c r="N70" s="342">
        <v>5.59</v>
      </c>
      <c r="O70" s="342">
        <v>4.84</v>
      </c>
      <c r="P70" s="342">
        <v>6.32</v>
      </c>
      <c r="Q70" s="342">
        <v>5.26</v>
      </c>
      <c r="R70" s="342">
        <v>6.35</v>
      </c>
      <c r="S70" s="342">
        <v>4.58</v>
      </c>
      <c r="T70" s="342">
        <v>4.95</v>
      </c>
      <c r="U70" s="342">
        <v>25.75</v>
      </c>
      <c r="V70" s="342">
        <v>23.7</v>
      </c>
      <c r="W70" s="342">
        <v>31.87</v>
      </c>
      <c r="X70" s="342">
        <v>6.51</v>
      </c>
      <c r="Y70" s="342">
        <v>6.09</v>
      </c>
      <c r="Z70" s="342">
        <v>28.16</v>
      </c>
      <c r="AA70" s="342">
        <v>8.98</v>
      </c>
      <c r="AB70" s="342">
        <v>7.36</v>
      </c>
      <c r="AC70" s="342">
        <v>7.26</v>
      </c>
      <c r="AD70" s="342">
        <v>6.76</v>
      </c>
      <c r="AE70" s="342">
        <v>7.42</v>
      </c>
      <c r="AF70" s="342">
        <v>7.1</v>
      </c>
      <c r="AG70" s="342">
        <v>9.98</v>
      </c>
    </row>
    <row r="71" spans="2:37" s="340" customFormat="1" x14ac:dyDescent="0.2">
      <c r="B71" s="341">
        <v>0.375</v>
      </c>
      <c r="C71" s="342">
        <v>3.38</v>
      </c>
      <c r="D71" s="342">
        <v>3.29</v>
      </c>
      <c r="E71" s="342">
        <v>3.97</v>
      </c>
      <c r="F71" s="342">
        <v>4.1399999999999997</v>
      </c>
      <c r="G71" s="342">
        <v>2.5099999999999998</v>
      </c>
      <c r="H71" s="342">
        <v>3.48</v>
      </c>
      <c r="I71" s="342">
        <v>3.99</v>
      </c>
      <c r="J71" s="342">
        <v>4.95</v>
      </c>
      <c r="K71" s="342">
        <v>4.74</v>
      </c>
      <c r="L71" s="342">
        <v>4.84</v>
      </c>
      <c r="M71" s="342">
        <v>4.12</v>
      </c>
      <c r="N71" s="342">
        <v>4.08</v>
      </c>
      <c r="O71" s="342">
        <v>4.9800000000000004</v>
      </c>
      <c r="P71" s="342">
        <v>5.96</v>
      </c>
      <c r="Q71" s="342">
        <v>5.47</v>
      </c>
      <c r="R71" s="342">
        <v>5.16</v>
      </c>
      <c r="S71" s="342">
        <v>4.28</v>
      </c>
      <c r="T71" s="342">
        <v>4.99</v>
      </c>
      <c r="U71" s="342">
        <v>5.99</v>
      </c>
      <c r="V71" s="342">
        <v>8.65</v>
      </c>
      <c r="W71" s="342">
        <v>6.08</v>
      </c>
      <c r="X71" s="342">
        <v>6.09</v>
      </c>
      <c r="Y71" s="342">
        <v>6.34</v>
      </c>
      <c r="Z71" s="342">
        <v>20.76</v>
      </c>
      <c r="AA71" s="342">
        <v>8.64</v>
      </c>
      <c r="AB71" s="342">
        <v>6.88</v>
      </c>
      <c r="AC71" s="342">
        <v>7.2</v>
      </c>
      <c r="AD71" s="342">
        <v>6.58</v>
      </c>
      <c r="AE71" s="342">
        <v>7.14</v>
      </c>
      <c r="AF71" s="342">
        <v>7.55</v>
      </c>
      <c r="AG71" s="342">
        <v>7.44</v>
      </c>
    </row>
    <row r="72" spans="2:37" s="340" customFormat="1" x14ac:dyDescent="0.2">
      <c r="B72" s="341">
        <v>0.41666666666666669</v>
      </c>
      <c r="C72" s="342">
        <v>3.63</v>
      </c>
      <c r="D72" s="342">
        <v>3.33</v>
      </c>
      <c r="E72" s="342">
        <v>3.87</v>
      </c>
      <c r="F72" s="342">
        <v>4.58</v>
      </c>
      <c r="G72" s="342">
        <v>2.76</v>
      </c>
      <c r="H72" s="342">
        <v>3.98</v>
      </c>
      <c r="I72" s="342">
        <v>4.22</v>
      </c>
      <c r="J72" s="342">
        <v>4.95</v>
      </c>
      <c r="K72" s="342">
        <v>4.6500000000000004</v>
      </c>
      <c r="L72" s="342">
        <v>4.34</v>
      </c>
      <c r="M72" s="342">
        <v>4.72</v>
      </c>
      <c r="N72" s="342">
        <v>4.12</v>
      </c>
      <c r="O72" s="342">
        <v>4.78</v>
      </c>
      <c r="P72" s="342">
        <v>5.41</v>
      </c>
      <c r="Q72" s="342">
        <v>5.14</v>
      </c>
      <c r="R72" s="342">
        <v>4.8</v>
      </c>
      <c r="S72" s="342">
        <v>4.63</v>
      </c>
      <c r="T72" s="342">
        <v>4.58</v>
      </c>
      <c r="U72" s="342">
        <v>5.14</v>
      </c>
      <c r="V72" s="342">
        <v>10.85</v>
      </c>
      <c r="W72" s="342">
        <v>6.43</v>
      </c>
      <c r="X72" s="342">
        <v>5.91</v>
      </c>
      <c r="Y72" s="342">
        <v>6.53</v>
      </c>
      <c r="Z72" s="342">
        <v>8.57</v>
      </c>
      <c r="AA72" s="342">
        <v>7.99</v>
      </c>
      <c r="AB72" s="342">
        <v>6.92</v>
      </c>
      <c r="AC72" s="342">
        <v>6.77</v>
      </c>
      <c r="AD72" s="342">
        <v>6.71</v>
      </c>
      <c r="AE72" s="342">
        <v>6.81</v>
      </c>
      <c r="AF72" s="342">
        <v>6.7</v>
      </c>
      <c r="AG72" s="342">
        <v>7.4</v>
      </c>
    </row>
    <row r="73" spans="2:37" s="340" customFormat="1" x14ac:dyDescent="0.2">
      <c r="B73" s="341">
        <v>0.45833333333333331</v>
      </c>
      <c r="C73" s="342">
        <v>3.26</v>
      </c>
      <c r="D73" s="342">
        <v>3.84</v>
      </c>
      <c r="E73" s="342">
        <v>3.82</v>
      </c>
      <c r="F73" s="342">
        <v>4.49</v>
      </c>
      <c r="G73" s="342">
        <v>2.66</v>
      </c>
      <c r="H73" s="342">
        <v>3.1</v>
      </c>
      <c r="I73" s="342">
        <v>4.17</v>
      </c>
      <c r="J73" s="342">
        <v>4.92</v>
      </c>
      <c r="K73" s="342">
        <v>4.25</v>
      </c>
      <c r="L73" s="342">
        <v>4.3499999999999996</v>
      </c>
      <c r="M73" s="342">
        <v>4.9400000000000004</v>
      </c>
      <c r="N73" s="342">
        <v>4.04</v>
      </c>
      <c r="O73" s="342">
        <v>4.87</v>
      </c>
      <c r="P73" s="342">
        <v>5.59</v>
      </c>
      <c r="Q73" s="342">
        <v>5.16</v>
      </c>
      <c r="R73" s="342">
        <v>4.43</v>
      </c>
      <c r="S73" s="342">
        <v>4.67</v>
      </c>
      <c r="T73" s="342">
        <v>4.6500000000000004</v>
      </c>
      <c r="U73" s="342">
        <v>5.0199999999999996</v>
      </c>
      <c r="V73" s="342">
        <v>8.92</v>
      </c>
      <c r="W73" s="342">
        <v>5.99</v>
      </c>
      <c r="X73" s="342">
        <v>6.1</v>
      </c>
      <c r="Y73" s="342">
        <v>6.25</v>
      </c>
      <c r="Z73" s="342">
        <v>7.99</v>
      </c>
      <c r="AA73" s="342">
        <v>8.1199999999999992</v>
      </c>
      <c r="AB73" s="342">
        <v>6.88</v>
      </c>
      <c r="AC73" s="342">
        <v>6.78</v>
      </c>
      <c r="AD73" s="342">
        <v>6.49</v>
      </c>
      <c r="AE73" s="342">
        <v>6.75</v>
      </c>
      <c r="AF73" s="342">
        <v>6.46</v>
      </c>
      <c r="AG73" s="342">
        <v>7.54</v>
      </c>
    </row>
    <row r="74" spans="2:37" s="340" customFormat="1" x14ac:dyDescent="0.2">
      <c r="B74" s="341">
        <v>0.5</v>
      </c>
      <c r="C74" s="342">
        <v>3.71</v>
      </c>
      <c r="D74" s="342">
        <v>4.25</v>
      </c>
      <c r="E74" s="342">
        <v>3.85</v>
      </c>
      <c r="F74" s="342">
        <v>3.66</v>
      </c>
      <c r="G74" s="342">
        <v>2.65</v>
      </c>
      <c r="H74" s="342">
        <v>2.8</v>
      </c>
      <c r="I74" s="342">
        <v>4.25</v>
      </c>
      <c r="J74" s="342">
        <v>4.57</v>
      </c>
      <c r="K74" s="342">
        <v>4.12</v>
      </c>
      <c r="L74" s="342">
        <v>4.95</v>
      </c>
      <c r="M74" s="342">
        <v>4.8899999999999997</v>
      </c>
      <c r="N74" s="342">
        <v>3.88</v>
      </c>
      <c r="O74" s="342">
        <v>4.6100000000000003</v>
      </c>
      <c r="P74" s="342">
        <v>5.59</v>
      </c>
      <c r="Q74" s="342">
        <v>5.21</v>
      </c>
      <c r="R74" s="342">
        <v>4.62</v>
      </c>
      <c r="S74" s="342">
        <v>4.91</v>
      </c>
      <c r="T74" s="342">
        <v>6.88</v>
      </c>
      <c r="U74" s="342">
        <v>5.17</v>
      </c>
      <c r="V74" s="342">
        <v>5.49</v>
      </c>
      <c r="W74" s="342">
        <v>5.62</v>
      </c>
      <c r="X74" s="342">
        <v>6.85</v>
      </c>
      <c r="Y74" s="342">
        <v>6.4</v>
      </c>
      <c r="Z74" s="342">
        <v>8.5399999999999991</v>
      </c>
      <c r="AA74" s="342">
        <v>8.14</v>
      </c>
      <c r="AB74" s="342">
        <v>6.88</v>
      </c>
      <c r="AC74" s="342">
        <v>6.92</v>
      </c>
      <c r="AD74" s="342">
        <v>6.64</v>
      </c>
      <c r="AE74" s="342">
        <v>6.74</v>
      </c>
      <c r="AF74" s="342">
        <v>6.55</v>
      </c>
      <c r="AG74" s="342">
        <v>7.25</v>
      </c>
    </row>
    <row r="75" spans="2:37" s="340" customFormat="1" x14ac:dyDescent="0.2">
      <c r="B75" s="341">
        <v>0.54166666666666663</v>
      </c>
      <c r="C75" s="342">
        <v>3.54</v>
      </c>
      <c r="D75" s="342">
        <v>3.63</v>
      </c>
      <c r="E75" s="342">
        <v>3.63</v>
      </c>
      <c r="F75" s="342">
        <v>3.52</v>
      </c>
      <c r="G75" s="342">
        <v>2.37</v>
      </c>
      <c r="H75" s="342">
        <v>3.46</v>
      </c>
      <c r="I75" s="342">
        <v>4.3499999999999996</v>
      </c>
      <c r="J75" s="342">
        <v>4.68</v>
      </c>
      <c r="K75" s="342">
        <v>3.91</v>
      </c>
      <c r="L75" s="342">
        <v>4.37</v>
      </c>
      <c r="M75" s="342">
        <v>4.57</v>
      </c>
      <c r="N75" s="342">
        <v>3.96</v>
      </c>
      <c r="O75" s="342">
        <v>4.8099999999999996</v>
      </c>
      <c r="P75" s="342">
        <v>4.9800000000000004</v>
      </c>
      <c r="Q75" s="342">
        <v>5.21</v>
      </c>
      <c r="R75" s="342">
        <v>4.6399999999999997</v>
      </c>
      <c r="S75" s="342">
        <v>5.58</v>
      </c>
      <c r="T75" s="342">
        <v>4.53</v>
      </c>
      <c r="U75" s="342">
        <v>5.74</v>
      </c>
      <c r="V75" s="342">
        <v>5.63</v>
      </c>
      <c r="W75" s="342">
        <v>7</v>
      </c>
      <c r="X75" s="342">
        <v>6.5</v>
      </c>
      <c r="Y75" s="342">
        <v>6.48</v>
      </c>
      <c r="Z75" s="342">
        <v>8.2799999999999994</v>
      </c>
      <c r="AA75" s="342">
        <v>7.81</v>
      </c>
      <c r="AB75" s="342">
        <v>6.77</v>
      </c>
      <c r="AC75" s="342">
        <v>7.01</v>
      </c>
      <c r="AD75" s="342">
        <v>6.59</v>
      </c>
      <c r="AE75" s="342">
        <v>6.45</v>
      </c>
      <c r="AF75" s="342">
        <v>6.49</v>
      </c>
      <c r="AG75" s="342">
        <v>6.82</v>
      </c>
    </row>
    <row r="76" spans="2:37" s="340" customFormat="1" x14ac:dyDescent="0.2">
      <c r="B76" s="341">
        <v>0.58333333333333337</v>
      </c>
      <c r="C76" s="342">
        <v>3.77</v>
      </c>
      <c r="D76" s="342">
        <v>3.28</v>
      </c>
      <c r="E76" s="342">
        <v>3.68</v>
      </c>
      <c r="F76" s="342">
        <v>3.72</v>
      </c>
      <c r="G76" s="342">
        <v>2.41</v>
      </c>
      <c r="H76" s="342">
        <v>3.11</v>
      </c>
      <c r="I76" s="342">
        <v>4.55</v>
      </c>
      <c r="J76" s="342">
        <v>4.42</v>
      </c>
      <c r="K76" s="342">
        <v>3.94</v>
      </c>
      <c r="L76" s="342">
        <v>4.78</v>
      </c>
      <c r="M76" s="342">
        <v>4.4000000000000004</v>
      </c>
      <c r="N76" s="342">
        <v>3.75</v>
      </c>
      <c r="O76" s="342">
        <v>4.4400000000000004</v>
      </c>
      <c r="P76" s="342">
        <v>5.04</v>
      </c>
      <c r="Q76" s="342">
        <v>5.38</v>
      </c>
      <c r="R76" s="342">
        <v>4.09</v>
      </c>
      <c r="S76" s="342">
        <v>4.5599999999999996</v>
      </c>
      <c r="T76" s="342">
        <v>4.22</v>
      </c>
      <c r="U76" s="342">
        <v>5.68</v>
      </c>
      <c r="V76" s="342">
        <v>5.92</v>
      </c>
      <c r="W76" s="342">
        <v>7.16</v>
      </c>
      <c r="X76" s="342">
        <v>5.9</v>
      </c>
      <c r="Y76" s="342">
        <v>6.13</v>
      </c>
      <c r="Z76" s="342">
        <v>8.74</v>
      </c>
      <c r="AA76" s="342">
        <v>6.7</v>
      </c>
      <c r="AB76" s="342">
        <v>6.53</v>
      </c>
      <c r="AC76" s="342">
        <v>6.62</v>
      </c>
      <c r="AD76" s="342">
        <v>6.41</v>
      </c>
      <c r="AE76" s="342">
        <v>6.94</v>
      </c>
      <c r="AF76" s="342">
        <v>6.31</v>
      </c>
      <c r="AG76" s="342">
        <v>6.96</v>
      </c>
    </row>
    <row r="77" spans="2:37" s="340" customFormat="1" x14ac:dyDescent="0.2">
      <c r="B77" s="341">
        <v>0.625</v>
      </c>
      <c r="C77" s="342">
        <v>3.94</v>
      </c>
      <c r="D77" s="342">
        <v>3.36</v>
      </c>
      <c r="E77" s="342">
        <v>3.53</v>
      </c>
      <c r="F77" s="342">
        <v>2.5</v>
      </c>
      <c r="G77" s="342">
        <v>2.77</v>
      </c>
      <c r="H77" s="342">
        <v>3.23</v>
      </c>
      <c r="I77" s="342">
        <v>4.9000000000000004</v>
      </c>
      <c r="J77" s="342">
        <v>4.3600000000000003</v>
      </c>
      <c r="K77" s="342">
        <v>4.42</v>
      </c>
      <c r="L77" s="342">
        <v>5.2</v>
      </c>
      <c r="M77" s="342">
        <v>4.49</v>
      </c>
      <c r="N77" s="342">
        <v>4.34</v>
      </c>
      <c r="O77" s="342">
        <v>4.32</v>
      </c>
      <c r="P77" s="342">
        <v>5.14</v>
      </c>
      <c r="Q77" s="342">
        <v>5.5</v>
      </c>
      <c r="R77" s="342">
        <v>4.5999999999999996</v>
      </c>
      <c r="S77" s="342">
        <v>4.54</v>
      </c>
      <c r="T77" s="342">
        <v>4.51</v>
      </c>
      <c r="U77" s="342">
        <v>5.5</v>
      </c>
      <c r="V77" s="342">
        <v>5.88</v>
      </c>
      <c r="W77" s="342">
        <v>6.49</v>
      </c>
      <c r="X77" s="342">
        <v>5.93</v>
      </c>
      <c r="Y77" s="342">
        <v>10.65</v>
      </c>
      <c r="Z77" s="342">
        <v>8.66</v>
      </c>
      <c r="AA77" s="342">
        <v>7.15</v>
      </c>
      <c r="AB77" s="342">
        <v>6.73</v>
      </c>
      <c r="AC77" s="342">
        <v>6.43</v>
      </c>
      <c r="AD77" s="342">
        <v>6.52</v>
      </c>
      <c r="AE77" s="342">
        <v>6.81</v>
      </c>
      <c r="AF77" s="342">
        <v>5.86</v>
      </c>
      <c r="AG77" s="342">
        <v>6.84</v>
      </c>
    </row>
    <row r="78" spans="2:37" s="340" customFormat="1" x14ac:dyDescent="0.2">
      <c r="B78" s="341">
        <v>0.66666666666666663</v>
      </c>
      <c r="C78" s="342">
        <v>4.16</v>
      </c>
      <c r="D78" s="342">
        <v>3.73</v>
      </c>
      <c r="E78" s="342">
        <v>3.73</v>
      </c>
      <c r="F78" s="342">
        <v>2.82</v>
      </c>
      <c r="G78" s="342">
        <v>2.77</v>
      </c>
      <c r="H78" s="342">
        <v>3.02</v>
      </c>
      <c r="I78" s="342">
        <v>4.96</v>
      </c>
      <c r="J78" s="342">
        <v>4.79</v>
      </c>
      <c r="K78" s="342">
        <v>4.3</v>
      </c>
      <c r="L78" s="342">
        <v>5.14</v>
      </c>
      <c r="M78" s="342">
        <v>4.5</v>
      </c>
      <c r="N78" s="342">
        <v>4.74</v>
      </c>
      <c r="O78" s="342">
        <v>4.6399999999999997</v>
      </c>
      <c r="P78" s="342">
        <v>5.66</v>
      </c>
      <c r="Q78" s="342">
        <v>5.75</v>
      </c>
      <c r="R78" s="342">
        <v>4.55</v>
      </c>
      <c r="S78" s="342">
        <v>4.53</v>
      </c>
      <c r="T78" s="342">
        <v>4.5599999999999996</v>
      </c>
      <c r="U78" s="342">
        <v>5.39</v>
      </c>
      <c r="V78" s="342">
        <v>5.78</v>
      </c>
      <c r="W78" s="342">
        <v>6.82</v>
      </c>
      <c r="X78" s="342">
        <v>6.12</v>
      </c>
      <c r="Y78" s="342">
        <v>23.02</v>
      </c>
      <c r="Z78" s="342">
        <v>8.48</v>
      </c>
      <c r="AA78" s="342">
        <v>7.82</v>
      </c>
      <c r="AB78" s="342">
        <v>7.23</v>
      </c>
      <c r="AC78" s="342">
        <v>6.32</v>
      </c>
      <c r="AD78" s="342">
        <v>6.64</v>
      </c>
      <c r="AE78" s="342">
        <v>6.88</v>
      </c>
      <c r="AF78" s="342">
        <v>6.04</v>
      </c>
      <c r="AG78" s="342">
        <v>7.14</v>
      </c>
    </row>
    <row r="79" spans="2:37" s="340" customFormat="1" x14ac:dyDescent="0.2">
      <c r="B79" s="341">
        <v>0.70833333333333337</v>
      </c>
      <c r="C79" s="342">
        <v>4.54</v>
      </c>
      <c r="D79" s="342">
        <v>3.81</v>
      </c>
      <c r="E79" s="342">
        <v>4.01</v>
      </c>
      <c r="F79" s="342">
        <v>4.1900000000000004</v>
      </c>
      <c r="G79" s="342">
        <v>2.63</v>
      </c>
      <c r="H79" s="342">
        <v>3.32</v>
      </c>
      <c r="I79" s="342">
        <v>4.76</v>
      </c>
      <c r="J79" s="342">
        <v>4.74</v>
      </c>
      <c r="K79" s="342">
        <v>4.5</v>
      </c>
      <c r="L79" s="342">
        <v>4.74</v>
      </c>
      <c r="M79" s="342">
        <v>4.62</v>
      </c>
      <c r="N79" s="342">
        <v>4.8</v>
      </c>
      <c r="O79" s="342">
        <v>4.58</v>
      </c>
      <c r="P79" s="342">
        <v>4.8499999999999996</v>
      </c>
      <c r="Q79" s="342">
        <v>5.51</v>
      </c>
      <c r="R79" s="342">
        <v>4.2699999999999996</v>
      </c>
      <c r="S79" s="342">
        <v>4.54</v>
      </c>
      <c r="T79" s="342">
        <v>4.58</v>
      </c>
      <c r="U79" s="342">
        <v>5.03</v>
      </c>
      <c r="V79" s="342">
        <v>5.88</v>
      </c>
      <c r="W79" s="342">
        <v>6.5</v>
      </c>
      <c r="X79" s="342">
        <v>13.4</v>
      </c>
      <c r="Y79" s="342">
        <v>16.39</v>
      </c>
      <c r="Z79" s="342">
        <v>8.89</v>
      </c>
      <c r="AA79" s="342">
        <v>7.34</v>
      </c>
      <c r="AB79" s="342">
        <v>6.99</v>
      </c>
      <c r="AC79" s="342">
        <v>6.26</v>
      </c>
      <c r="AD79" s="342">
        <v>6.76</v>
      </c>
      <c r="AE79" s="342">
        <v>6.96</v>
      </c>
      <c r="AF79" s="342">
        <v>14.69</v>
      </c>
      <c r="AG79" s="342">
        <v>6.81</v>
      </c>
    </row>
    <row r="80" spans="2:37" s="340" customFormat="1" x14ac:dyDescent="0.2">
      <c r="B80" s="341">
        <v>0.75</v>
      </c>
      <c r="C80" s="342">
        <v>4.21</v>
      </c>
      <c r="D80" s="342">
        <v>3.3</v>
      </c>
      <c r="E80" s="342">
        <v>4.18</v>
      </c>
      <c r="F80" s="342">
        <v>4.03</v>
      </c>
      <c r="G80" s="342">
        <v>3.55</v>
      </c>
      <c r="H80" s="342">
        <v>3.41</v>
      </c>
      <c r="I80" s="342">
        <v>4.8</v>
      </c>
      <c r="J80" s="342">
        <v>4.62</v>
      </c>
      <c r="K80" s="342">
        <v>4.3899999999999997</v>
      </c>
      <c r="L80" s="342">
        <v>5.19</v>
      </c>
      <c r="M80" s="342">
        <v>4.51</v>
      </c>
      <c r="N80" s="342">
        <v>4.4000000000000004</v>
      </c>
      <c r="O80" s="342">
        <v>4.96</v>
      </c>
      <c r="P80" s="342">
        <v>4.6100000000000003</v>
      </c>
      <c r="Q80" s="342">
        <v>5.39</v>
      </c>
      <c r="R80" s="342">
        <v>4.41</v>
      </c>
      <c r="S80" s="342">
        <v>4.5999999999999996</v>
      </c>
      <c r="T80" s="342">
        <v>4.79</v>
      </c>
      <c r="U80" s="342">
        <v>5.3</v>
      </c>
      <c r="V80" s="342">
        <v>6.31</v>
      </c>
      <c r="W80" s="342">
        <v>6.19</v>
      </c>
      <c r="X80" s="342">
        <v>16.95</v>
      </c>
      <c r="Y80" s="342">
        <v>13.84</v>
      </c>
      <c r="Z80" s="342">
        <v>7.95</v>
      </c>
      <c r="AA80" s="342">
        <v>7.01</v>
      </c>
      <c r="AB80" s="342">
        <v>7.2</v>
      </c>
      <c r="AC80" s="342">
        <v>6.49</v>
      </c>
      <c r="AD80" s="342">
        <v>7.11</v>
      </c>
      <c r="AE80" s="342">
        <v>6.98</v>
      </c>
      <c r="AF80" s="342">
        <v>21.67</v>
      </c>
      <c r="AG80" s="342">
        <v>24.22</v>
      </c>
      <c r="AK80"/>
    </row>
    <row r="81" spans="2:37" s="340" customFormat="1" x14ac:dyDescent="0.2">
      <c r="B81" s="341">
        <v>0.79166666666666663</v>
      </c>
      <c r="C81" s="342">
        <v>4.38</v>
      </c>
      <c r="D81" s="342">
        <v>3.32</v>
      </c>
      <c r="E81" s="342">
        <v>4.2</v>
      </c>
      <c r="F81" s="342">
        <v>4.2</v>
      </c>
      <c r="G81" s="342">
        <v>2.75</v>
      </c>
      <c r="H81" s="342">
        <v>3.55</v>
      </c>
      <c r="I81" s="342">
        <v>5.19</v>
      </c>
      <c r="J81" s="342">
        <v>4.6900000000000004</v>
      </c>
      <c r="K81" s="342">
        <v>4.66</v>
      </c>
      <c r="L81" s="342">
        <v>4.99</v>
      </c>
      <c r="M81" s="342">
        <v>4.6399999999999997</v>
      </c>
      <c r="N81" s="342">
        <v>4.41</v>
      </c>
      <c r="O81" s="342">
        <v>4.87</v>
      </c>
      <c r="P81" s="342">
        <v>4.68</v>
      </c>
      <c r="Q81" s="342">
        <v>5.19</v>
      </c>
      <c r="R81" s="342">
        <v>4.03</v>
      </c>
      <c r="S81" s="342">
        <v>4.5199999999999996</v>
      </c>
      <c r="T81" s="342">
        <v>4.5999999999999996</v>
      </c>
      <c r="U81" s="342">
        <v>5.63</v>
      </c>
      <c r="V81" s="342">
        <v>6.72</v>
      </c>
      <c r="W81" s="342">
        <v>6.19</v>
      </c>
      <c r="X81" s="342">
        <v>23.36</v>
      </c>
      <c r="Y81" s="342">
        <v>7.3</v>
      </c>
      <c r="Z81" s="342">
        <v>8.49</v>
      </c>
      <c r="AA81" s="342">
        <v>7.13</v>
      </c>
      <c r="AB81" s="342">
        <v>7.14</v>
      </c>
      <c r="AC81" s="342">
        <v>15.32</v>
      </c>
      <c r="AD81" s="342">
        <v>7.31</v>
      </c>
      <c r="AE81" s="342">
        <v>6.44</v>
      </c>
      <c r="AF81" s="342">
        <v>7.5</v>
      </c>
      <c r="AG81" s="342">
        <v>36.47</v>
      </c>
      <c r="AK81"/>
    </row>
    <row r="82" spans="2:37" s="340" customFormat="1" x14ac:dyDescent="0.2">
      <c r="B82" s="341">
        <v>0.83333333333333337</v>
      </c>
      <c r="C82" s="342">
        <v>4.1500000000000004</v>
      </c>
      <c r="D82" s="342">
        <v>3.64</v>
      </c>
      <c r="E82" s="342">
        <v>4.28</v>
      </c>
      <c r="F82" s="342">
        <v>4.3600000000000003</v>
      </c>
      <c r="G82" s="342">
        <v>2.4300000000000002</v>
      </c>
      <c r="H82" s="342">
        <v>3.94</v>
      </c>
      <c r="I82" s="342">
        <v>5.2</v>
      </c>
      <c r="J82" s="342">
        <v>4.97</v>
      </c>
      <c r="K82" s="342">
        <v>4.47</v>
      </c>
      <c r="L82" s="342">
        <v>5.28</v>
      </c>
      <c r="M82" s="342">
        <v>4.82</v>
      </c>
      <c r="N82" s="342">
        <v>4.41</v>
      </c>
      <c r="O82" s="342">
        <v>5.39</v>
      </c>
      <c r="P82" s="342">
        <v>4.99</v>
      </c>
      <c r="Q82" s="342">
        <v>5.64</v>
      </c>
      <c r="R82" s="342">
        <v>4.2300000000000004</v>
      </c>
      <c r="S82" s="342">
        <v>4.4400000000000004</v>
      </c>
      <c r="T82" s="342">
        <v>4.55</v>
      </c>
      <c r="U82" s="342">
        <v>5.43</v>
      </c>
      <c r="V82" s="342">
        <v>5.9</v>
      </c>
      <c r="W82" s="342">
        <v>6.37</v>
      </c>
      <c r="X82" s="342">
        <v>8.99</v>
      </c>
      <c r="Y82" s="342">
        <v>6.69</v>
      </c>
      <c r="Z82" s="342">
        <v>7.56</v>
      </c>
      <c r="AA82" s="342">
        <v>7.76</v>
      </c>
      <c r="AB82" s="342">
        <v>6.98</v>
      </c>
      <c r="AC82" s="342">
        <v>27.69</v>
      </c>
      <c r="AD82" s="342">
        <v>6.5</v>
      </c>
      <c r="AE82" s="342">
        <v>6.38</v>
      </c>
      <c r="AF82" s="342">
        <v>6.56</v>
      </c>
      <c r="AG82" s="342">
        <v>14.64</v>
      </c>
      <c r="AK82"/>
    </row>
    <row r="83" spans="2:37" s="340" customFormat="1" x14ac:dyDescent="0.2">
      <c r="B83" s="341">
        <v>0.875</v>
      </c>
      <c r="C83" s="342">
        <v>4.01</v>
      </c>
      <c r="D83" s="342">
        <v>3.61</v>
      </c>
      <c r="E83" s="342">
        <v>4.3</v>
      </c>
      <c r="F83" s="342">
        <v>3.92</v>
      </c>
      <c r="G83" s="342">
        <v>2.38</v>
      </c>
      <c r="H83" s="342">
        <v>3.91</v>
      </c>
      <c r="I83" s="342">
        <v>4.82</v>
      </c>
      <c r="J83" s="342">
        <v>4.3600000000000003</v>
      </c>
      <c r="K83" s="342">
        <v>4.55</v>
      </c>
      <c r="L83" s="342">
        <v>4.8899999999999997</v>
      </c>
      <c r="M83" s="342">
        <v>4.66</v>
      </c>
      <c r="N83" s="342">
        <v>4.5</v>
      </c>
      <c r="O83" s="342">
        <v>5.51</v>
      </c>
      <c r="P83" s="342">
        <v>4.97</v>
      </c>
      <c r="Q83" s="342">
        <v>5.59</v>
      </c>
      <c r="R83" s="342">
        <v>4.46</v>
      </c>
      <c r="S83" s="342">
        <v>4.3099999999999996</v>
      </c>
      <c r="T83" s="342">
        <v>4.5199999999999996</v>
      </c>
      <c r="U83" s="342">
        <v>5.55</v>
      </c>
      <c r="V83" s="342">
        <v>5.41</v>
      </c>
      <c r="W83" s="342">
        <v>6.42</v>
      </c>
      <c r="X83" s="342">
        <v>24.36</v>
      </c>
      <c r="Y83" s="342">
        <v>7.09</v>
      </c>
      <c r="Z83" s="342">
        <v>7.59</v>
      </c>
      <c r="AA83" s="342">
        <v>7.61</v>
      </c>
      <c r="AB83" s="342">
        <v>6.83</v>
      </c>
      <c r="AC83" s="342">
        <v>6.94</v>
      </c>
      <c r="AD83" s="342">
        <v>6.63</v>
      </c>
      <c r="AE83" s="342">
        <v>6.62</v>
      </c>
      <c r="AF83" s="342">
        <v>11.55</v>
      </c>
      <c r="AG83" s="342">
        <v>21.71</v>
      </c>
      <c r="AK83"/>
    </row>
    <row r="84" spans="2:37" s="340" customFormat="1" x14ac:dyDescent="0.2">
      <c r="B84" s="341">
        <v>0.91666666666666663</v>
      </c>
      <c r="C84" s="342">
        <v>4.0599999999999996</v>
      </c>
      <c r="D84" s="342">
        <v>3.7</v>
      </c>
      <c r="E84" s="342">
        <v>3.79</v>
      </c>
      <c r="F84" s="342">
        <v>2.93</v>
      </c>
      <c r="G84" s="342">
        <v>2.75</v>
      </c>
      <c r="H84" s="342">
        <v>3.97</v>
      </c>
      <c r="I84" s="342">
        <v>4.72</v>
      </c>
      <c r="J84" s="342">
        <v>4.1100000000000003</v>
      </c>
      <c r="K84" s="342">
        <v>4.0999999999999996</v>
      </c>
      <c r="L84" s="342">
        <v>6.39</v>
      </c>
      <c r="M84" s="342">
        <v>5.08</v>
      </c>
      <c r="N84" s="342">
        <v>4.5599999999999996</v>
      </c>
      <c r="O84" s="342">
        <v>5.24</v>
      </c>
      <c r="P84" s="342">
        <v>5.81</v>
      </c>
      <c r="Q84" s="342">
        <v>4.8499999999999996</v>
      </c>
      <c r="R84" s="342">
        <v>4.57</v>
      </c>
      <c r="S84" s="342">
        <v>3.87</v>
      </c>
      <c r="T84" s="342">
        <v>4.91</v>
      </c>
      <c r="U84" s="342">
        <v>5.17</v>
      </c>
      <c r="V84" s="342">
        <v>5.31</v>
      </c>
      <c r="W84" s="342">
        <v>6.65</v>
      </c>
      <c r="X84" s="342">
        <v>23.16</v>
      </c>
      <c r="Y84" s="342">
        <v>7.45</v>
      </c>
      <c r="Z84" s="342">
        <v>7.28</v>
      </c>
      <c r="AA84" s="342">
        <v>7.07</v>
      </c>
      <c r="AB84" s="342">
        <v>6.67</v>
      </c>
      <c r="AC84" s="342">
        <v>6.62</v>
      </c>
      <c r="AD84" s="342">
        <v>6.74</v>
      </c>
      <c r="AE84" s="342">
        <v>6.41</v>
      </c>
      <c r="AF84" s="342">
        <v>6.6</v>
      </c>
      <c r="AG84" s="342">
        <v>17.07</v>
      </c>
    </row>
    <row r="85" spans="2:37" s="340" customFormat="1" x14ac:dyDescent="0.2">
      <c r="B85" s="341">
        <v>0.95833333333333337</v>
      </c>
      <c r="C85" s="342">
        <v>4.3499999999999996</v>
      </c>
      <c r="D85" s="342">
        <v>4.0599999999999996</v>
      </c>
      <c r="E85" s="342">
        <v>3.46</v>
      </c>
      <c r="F85" s="342">
        <v>2.82</v>
      </c>
      <c r="G85" s="342">
        <v>3.32</v>
      </c>
      <c r="H85" s="342">
        <v>3.83</v>
      </c>
      <c r="I85" s="342">
        <v>4.8099999999999996</v>
      </c>
      <c r="J85" s="342">
        <v>4.2300000000000004</v>
      </c>
      <c r="K85" s="342">
        <v>6.42</v>
      </c>
      <c r="L85" s="342">
        <v>23.33</v>
      </c>
      <c r="M85" s="342">
        <v>4.53</v>
      </c>
      <c r="N85" s="342">
        <v>4.45</v>
      </c>
      <c r="O85" s="342">
        <v>5.2</v>
      </c>
      <c r="P85" s="342">
        <v>4.97</v>
      </c>
      <c r="Q85" s="342">
        <v>5</v>
      </c>
      <c r="R85" s="342">
        <v>5.26</v>
      </c>
      <c r="S85" s="342">
        <v>3.96</v>
      </c>
      <c r="T85" s="342">
        <v>4.58</v>
      </c>
      <c r="U85" s="342">
        <v>4.71</v>
      </c>
      <c r="V85" s="342">
        <v>5.94</v>
      </c>
      <c r="W85" s="342">
        <v>7.1</v>
      </c>
      <c r="X85" s="342">
        <v>41.53</v>
      </c>
      <c r="Y85" s="342">
        <v>14.84</v>
      </c>
      <c r="Z85" s="342">
        <v>6.95</v>
      </c>
      <c r="AA85" s="342">
        <v>6.5</v>
      </c>
      <c r="AB85" s="342">
        <v>6.61</v>
      </c>
      <c r="AC85" s="342">
        <v>6.71</v>
      </c>
      <c r="AD85" s="342">
        <v>6.81</v>
      </c>
      <c r="AE85" s="342">
        <v>6.23</v>
      </c>
      <c r="AF85" s="342">
        <v>6.49</v>
      </c>
      <c r="AG85" s="342">
        <v>10.94</v>
      </c>
    </row>
    <row r="86" spans="2:37" s="343" customFormat="1" ht="33" customHeight="1" x14ac:dyDescent="0.2">
      <c r="B86" s="338" t="s">
        <v>369</v>
      </c>
      <c r="C86" s="352">
        <v>4.45</v>
      </c>
      <c r="D86" s="352">
        <v>3.65</v>
      </c>
      <c r="E86" s="352">
        <v>3.87</v>
      </c>
      <c r="F86" s="352">
        <v>4.49</v>
      </c>
      <c r="G86" s="352">
        <v>2.89</v>
      </c>
      <c r="H86" s="352">
        <v>7.1</v>
      </c>
      <c r="I86" s="352">
        <v>4.92</v>
      </c>
      <c r="J86" s="352">
        <v>4.84</v>
      </c>
      <c r="K86" s="352">
        <v>5.08</v>
      </c>
      <c r="L86" s="352">
        <v>5.81</v>
      </c>
      <c r="M86" s="352">
        <v>7.43</v>
      </c>
      <c r="N86" s="352">
        <v>4.3499999999999996</v>
      </c>
      <c r="O86" s="352">
        <v>4.8600000000000003</v>
      </c>
      <c r="P86" s="352">
        <v>5.21</v>
      </c>
      <c r="Q86" s="352">
        <v>5.23</v>
      </c>
      <c r="R86" s="352">
        <v>4.72</v>
      </c>
      <c r="S86" s="352">
        <v>4.54</v>
      </c>
      <c r="T86" s="352">
        <v>4.6100000000000003</v>
      </c>
      <c r="U86" s="352">
        <v>8.33</v>
      </c>
      <c r="V86" s="352">
        <v>9.08</v>
      </c>
      <c r="W86" s="352">
        <v>7.56</v>
      </c>
      <c r="X86" s="352">
        <v>12.28</v>
      </c>
      <c r="Y86" s="352">
        <v>10.41</v>
      </c>
      <c r="Z86" s="352">
        <v>12.67</v>
      </c>
      <c r="AA86" s="352">
        <v>10.43</v>
      </c>
      <c r="AB86" s="352">
        <v>6.85</v>
      </c>
      <c r="AC86" s="352">
        <v>8.59</v>
      </c>
      <c r="AD86" s="352">
        <v>6.96</v>
      </c>
      <c r="AE86" s="352">
        <v>7.43</v>
      </c>
      <c r="AF86" s="352">
        <v>8.91</v>
      </c>
      <c r="AG86" s="352">
        <v>14.48</v>
      </c>
      <c r="AH86" s="292"/>
    </row>
    <row r="87" spans="2:37" s="343" customFormat="1" ht="27" customHeight="1" x14ac:dyDescent="0.2">
      <c r="B87" s="338" t="s">
        <v>370</v>
      </c>
      <c r="C87" s="362" t="s">
        <v>371</v>
      </c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</row>
    <row r="88" spans="2:37" ht="10.5" customHeight="1" x14ac:dyDescent="0.2">
      <c r="B88" s="334" t="s">
        <v>306</v>
      </c>
    </row>
    <row r="89" spans="2:37" ht="10.5" customHeight="1" x14ac:dyDescent="0.2">
      <c r="B89" s="334"/>
    </row>
    <row r="90" spans="2:37" s="335" customFormat="1" ht="15.75" customHeight="1" x14ac:dyDescent="0.2"/>
    <row r="91" spans="2:37" s="335" customFormat="1" ht="15.75" customHeight="1" x14ac:dyDescent="0.2">
      <c r="B91" s="357"/>
      <c r="C91" s="357"/>
      <c r="D91" s="357"/>
      <c r="E91" s="357"/>
      <c r="F91" s="358" t="s">
        <v>347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</row>
    <row r="92" spans="2:37" s="335" customFormat="1" ht="15.75" customHeight="1" x14ac:dyDescent="0.2">
      <c r="B92" s="357"/>
      <c r="C92" s="357"/>
      <c r="D92" s="357"/>
      <c r="E92" s="357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</row>
    <row r="93" spans="2:37" s="335" customFormat="1" ht="15.75" customHeight="1" x14ac:dyDescent="0.2">
      <c r="B93" s="357"/>
      <c r="C93" s="357"/>
      <c r="D93" s="357"/>
      <c r="E93" s="357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</row>
    <row r="94" spans="2:37" s="335" customFormat="1" ht="11.25" customHeight="1" x14ac:dyDescent="0.2">
      <c r="B94" s="336"/>
      <c r="C94" s="336"/>
      <c r="D94" s="336"/>
      <c r="E94" s="336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</row>
    <row r="95" spans="2:37" s="335" customFormat="1" ht="27.6" customHeight="1" x14ac:dyDescent="0.2">
      <c r="B95" s="359" t="s">
        <v>188</v>
      </c>
      <c r="C95" s="359"/>
      <c r="D95" s="282"/>
      <c r="E95" s="282"/>
      <c r="F95" s="283" t="s">
        <v>329</v>
      </c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</row>
    <row r="96" spans="2:37" s="335" customFormat="1" ht="8.25" customHeight="1" x14ac:dyDescent="0.2">
      <c r="B96" s="284"/>
      <c r="C96" s="284"/>
      <c r="D96" s="284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</row>
    <row r="97" spans="2:33" s="335" customFormat="1" ht="15.75" customHeight="1" x14ac:dyDescent="0.2">
      <c r="B97" s="282" t="s">
        <v>236</v>
      </c>
      <c r="C97" s="282"/>
      <c r="D97" s="282"/>
      <c r="E97" s="282"/>
      <c r="F97" s="283" t="s">
        <v>321</v>
      </c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139" t="s">
        <v>189</v>
      </c>
      <c r="R97" s="282"/>
      <c r="S97" s="282"/>
      <c r="T97" s="282"/>
      <c r="U97" s="282"/>
      <c r="V97" s="287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</row>
    <row r="98" spans="2:33" s="335" customFormat="1" ht="7.5" customHeight="1" x14ac:dyDescent="0.2">
      <c r="B98" s="284"/>
      <c r="C98" s="284"/>
      <c r="D98" s="284"/>
      <c r="E98" s="284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</row>
    <row r="99" spans="2:33" s="335" customFormat="1" ht="15.75" customHeight="1" x14ac:dyDescent="0.2">
      <c r="B99" s="360" t="s">
        <v>217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</row>
    <row r="100" spans="2:33" s="335" customFormat="1" ht="7.5" customHeight="1" x14ac:dyDescent="0.2">
      <c r="B100" s="284"/>
      <c r="C100" s="284"/>
      <c r="D100" s="284"/>
      <c r="E100" s="28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</row>
    <row r="101" spans="2:33" s="335" customFormat="1" ht="15.75" customHeight="1" x14ac:dyDescent="0.2">
      <c r="B101" s="282" t="s">
        <v>33</v>
      </c>
      <c r="C101" s="282"/>
      <c r="D101" s="282"/>
      <c r="E101" s="282"/>
      <c r="F101" s="286" t="s">
        <v>315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2" t="s">
        <v>8</v>
      </c>
      <c r="R101" s="282"/>
      <c r="S101" s="282"/>
      <c r="T101" s="282"/>
      <c r="U101" s="282"/>
      <c r="V101" s="333" t="s">
        <v>14</v>
      </c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</row>
    <row r="102" spans="2:33" s="335" customFormat="1" ht="7.5" customHeight="1" x14ac:dyDescent="0.2">
      <c r="B102" s="284"/>
      <c r="C102" s="284"/>
      <c r="D102" s="284"/>
      <c r="E102" s="28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</row>
    <row r="103" spans="2:33" s="335" customFormat="1" ht="15.75" customHeight="1" x14ac:dyDescent="0.2">
      <c r="B103" s="282" t="s">
        <v>9</v>
      </c>
      <c r="C103" s="282"/>
      <c r="D103" s="282"/>
      <c r="E103" s="282"/>
      <c r="F103" s="286" t="s">
        <v>316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2" t="s">
        <v>10</v>
      </c>
      <c r="R103" s="282"/>
      <c r="S103" s="282"/>
      <c r="T103" s="282"/>
      <c r="U103" s="282"/>
      <c r="V103" s="382" t="s">
        <v>345</v>
      </c>
      <c r="W103" s="382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</row>
    <row r="104" spans="2:33" s="335" customFormat="1" ht="11.25" customHeight="1" x14ac:dyDescent="0.2">
      <c r="B104" s="336"/>
      <c r="C104" s="336"/>
      <c r="D104" s="336"/>
      <c r="E104" s="336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</row>
    <row r="105" spans="2:33" s="335" customFormat="1" ht="29.45" customHeight="1" x14ac:dyDescent="0.2">
      <c r="B105" s="338" t="s">
        <v>257</v>
      </c>
      <c r="C105" s="339">
        <v>1</v>
      </c>
      <c r="D105" s="339">
        <v>2</v>
      </c>
      <c r="E105" s="339">
        <v>3</v>
      </c>
      <c r="F105" s="339">
        <v>4</v>
      </c>
      <c r="G105" s="339">
        <v>5</v>
      </c>
      <c r="H105" s="339">
        <v>6</v>
      </c>
      <c r="I105" s="339">
        <v>7</v>
      </c>
      <c r="J105" s="339">
        <v>8</v>
      </c>
      <c r="K105" s="339">
        <v>9</v>
      </c>
      <c r="L105" s="339">
        <v>10</v>
      </c>
      <c r="M105" s="339">
        <v>11</v>
      </c>
      <c r="N105" s="339">
        <v>12</v>
      </c>
      <c r="O105" s="339">
        <v>13</v>
      </c>
      <c r="P105" s="339">
        <v>14</v>
      </c>
      <c r="Q105" s="339">
        <v>15</v>
      </c>
      <c r="R105" s="339">
        <v>16</v>
      </c>
      <c r="S105" s="339">
        <v>17</v>
      </c>
      <c r="T105" s="339">
        <v>18</v>
      </c>
      <c r="U105" s="339">
        <v>19</v>
      </c>
      <c r="V105" s="339">
        <v>20</v>
      </c>
      <c r="W105" s="339">
        <v>21</v>
      </c>
      <c r="X105" s="339">
        <v>22</v>
      </c>
      <c r="Y105" s="339">
        <v>23</v>
      </c>
      <c r="Z105" s="339">
        <v>24</v>
      </c>
      <c r="AA105" s="339">
        <v>25</v>
      </c>
      <c r="AB105" s="339">
        <v>26</v>
      </c>
      <c r="AC105" s="339">
        <v>27</v>
      </c>
      <c r="AD105" s="339">
        <v>28</v>
      </c>
      <c r="AE105" s="339">
        <v>29</v>
      </c>
      <c r="AF105" s="339">
        <v>30</v>
      </c>
    </row>
    <row r="106" spans="2:33" s="340" customFormat="1" x14ac:dyDescent="0.2">
      <c r="B106" s="341">
        <v>0</v>
      </c>
      <c r="C106" s="342">
        <v>7.91</v>
      </c>
      <c r="D106" s="342">
        <v>7.38</v>
      </c>
      <c r="E106" s="342">
        <v>7.06</v>
      </c>
      <c r="F106" s="342">
        <v>6.64</v>
      </c>
      <c r="G106" s="342">
        <v>7.53</v>
      </c>
      <c r="H106" s="342">
        <v>5.89</v>
      </c>
      <c r="I106" s="342">
        <v>6.6</v>
      </c>
      <c r="J106" s="342">
        <v>6.52</v>
      </c>
      <c r="K106" s="342">
        <v>8.1199999999999992</v>
      </c>
      <c r="L106" s="342">
        <v>6.84</v>
      </c>
      <c r="M106" s="342">
        <v>6.43</v>
      </c>
      <c r="N106" s="342">
        <v>7.08</v>
      </c>
      <c r="O106" s="342">
        <v>7.4</v>
      </c>
      <c r="P106" s="342">
        <v>8.68</v>
      </c>
      <c r="Q106" s="342">
        <v>7.21</v>
      </c>
      <c r="R106" s="342">
        <v>8.24</v>
      </c>
      <c r="S106" s="342">
        <v>6.73</v>
      </c>
      <c r="T106" s="342" t="s">
        <v>380</v>
      </c>
      <c r="U106" s="342" t="s">
        <v>380</v>
      </c>
      <c r="V106" s="342" t="s">
        <v>380</v>
      </c>
      <c r="W106" s="342" t="s">
        <v>380</v>
      </c>
      <c r="X106" s="342" t="s">
        <v>380</v>
      </c>
      <c r="Y106" s="342">
        <v>7.55</v>
      </c>
      <c r="Z106" s="342">
        <v>8.31</v>
      </c>
      <c r="AA106" s="342">
        <v>7.65</v>
      </c>
      <c r="AB106" s="342">
        <v>8.07</v>
      </c>
      <c r="AC106" s="342">
        <v>29.39</v>
      </c>
      <c r="AD106" s="342">
        <v>23.94</v>
      </c>
      <c r="AE106" s="342">
        <v>8.25</v>
      </c>
      <c r="AF106" s="342">
        <v>21.56</v>
      </c>
    </row>
    <row r="107" spans="2:33" s="340" customFormat="1" x14ac:dyDescent="0.2">
      <c r="B107" s="341">
        <v>4.1666666666666664E-2</v>
      </c>
      <c r="C107" s="342">
        <v>8.2799999999999994</v>
      </c>
      <c r="D107" s="342">
        <v>8.32</v>
      </c>
      <c r="E107" s="342">
        <v>7.4</v>
      </c>
      <c r="F107" s="342">
        <v>6.64</v>
      </c>
      <c r="G107" s="342">
        <v>7.38</v>
      </c>
      <c r="H107" s="342">
        <v>5.61</v>
      </c>
      <c r="I107" s="342">
        <v>23.85</v>
      </c>
      <c r="J107" s="342">
        <v>6.24</v>
      </c>
      <c r="K107" s="342">
        <v>7.5</v>
      </c>
      <c r="L107" s="342">
        <v>7.93</v>
      </c>
      <c r="M107" s="342">
        <v>6.56</v>
      </c>
      <c r="N107" s="342">
        <v>7.03</v>
      </c>
      <c r="O107" s="342">
        <v>7.31</v>
      </c>
      <c r="P107" s="342">
        <v>8.44</v>
      </c>
      <c r="Q107" s="342">
        <v>7.38</v>
      </c>
      <c r="R107" s="342">
        <v>7.98</v>
      </c>
      <c r="S107" s="342">
        <v>6.64</v>
      </c>
      <c r="T107" s="342" t="s">
        <v>380</v>
      </c>
      <c r="U107" s="342" t="s">
        <v>380</v>
      </c>
      <c r="V107" s="342" t="s">
        <v>380</v>
      </c>
      <c r="W107" s="342" t="s">
        <v>380</v>
      </c>
      <c r="X107" s="342" t="s">
        <v>379</v>
      </c>
      <c r="Y107" s="342">
        <v>7.55</v>
      </c>
      <c r="Z107" s="342">
        <v>7.61</v>
      </c>
      <c r="AA107" s="342">
        <v>7.42</v>
      </c>
      <c r="AB107" s="342">
        <v>7.63</v>
      </c>
      <c r="AC107" s="342">
        <v>7.95</v>
      </c>
      <c r="AD107" s="342">
        <v>27.42</v>
      </c>
      <c r="AE107" s="342">
        <v>8.07</v>
      </c>
      <c r="AF107" s="342">
        <v>12.54</v>
      </c>
    </row>
    <row r="108" spans="2:33" s="340" customFormat="1" x14ac:dyDescent="0.2">
      <c r="B108" s="341">
        <v>8.3333333333333329E-2</v>
      </c>
      <c r="C108" s="342">
        <v>8.6199999999999992</v>
      </c>
      <c r="D108" s="342">
        <v>7.48</v>
      </c>
      <c r="E108" s="342">
        <v>7.37</v>
      </c>
      <c r="F108" s="342">
        <v>6.76</v>
      </c>
      <c r="G108" s="342">
        <v>7.2</v>
      </c>
      <c r="H108" s="342">
        <v>5.58</v>
      </c>
      <c r="I108" s="342">
        <v>30.21</v>
      </c>
      <c r="J108" s="342">
        <v>6.55</v>
      </c>
      <c r="K108" s="342">
        <v>7.22</v>
      </c>
      <c r="L108" s="342">
        <v>7.82</v>
      </c>
      <c r="M108" s="342">
        <v>6.72</v>
      </c>
      <c r="N108" s="342">
        <v>6.93</v>
      </c>
      <c r="O108" s="342">
        <v>7.49</v>
      </c>
      <c r="P108" s="342">
        <v>7.83</v>
      </c>
      <c r="Q108" s="342">
        <v>7.75</v>
      </c>
      <c r="R108" s="342">
        <v>8.24</v>
      </c>
      <c r="S108" s="342">
        <v>6.98</v>
      </c>
      <c r="T108" s="342" t="s">
        <v>380</v>
      </c>
      <c r="U108" s="342" t="s">
        <v>380</v>
      </c>
      <c r="V108" s="342" t="s">
        <v>380</v>
      </c>
      <c r="W108" s="342" t="s">
        <v>380</v>
      </c>
      <c r="X108" s="342">
        <v>8.1999999999999993</v>
      </c>
      <c r="Y108" s="342">
        <v>8.27</v>
      </c>
      <c r="Z108" s="342">
        <v>8.14</v>
      </c>
      <c r="AA108" s="342">
        <v>7.43</v>
      </c>
      <c r="AB108" s="342">
        <v>7.62</v>
      </c>
      <c r="AC108" s="342">
        <v>8.42</v>
      </c>
      <c r="AD108" s="342">
        <v>19.34</v>
      </c>
      <c r="AE108" s="342">
        <v>8.07</v>
      </c>
      <c r="AF108" s="342">
        <v>26.94</v>
      </c>
    </row>
    <row r="109" spans="2:33" s="340" customFormat="1" x14ac:dyDescent="0.2">
      <c r="B109" s="341">
        <v>0.125</v>
      </c>
      <c r="C109" s="342">
        <v>8.8000000000000007</v>
      </c>
      <c r="D109" s="342">
        <v>7.63</v>
      </c>
      <c r="E109" s="342">
        <v>7.3</v>
      </c>
      <c r="F109" s="342">
        <v>6.49</v>
      </c>
      <c r="G109" s="342">
        <v>7.48</v>
      </c>
      <c r="H109" s="342">
        <v>5.69</v>
      </c>
      <c r="I109" s="342">
        <v>26.89</v>
      </c>
      <c r="J109" s="342">
        <v>8.59</v>
      </c>
      <c r="K109" s="342">
        <v>7.59</v>
      </c>
      <c r="L109" s="342">
        <v>7.27</v>
      </c>
      <c r="M109" s="342">
        <v>6.74</v>
      </c>
      <c r="N109" s="342">
        <v>7.07</v>
      </c>
      <c r="O109" s="342">
        <v>7.55</v>
      </c>
      <c r="P109" s="342">
        <v>7.93</v>
      </c>
      <c r="Q109" s="342">
        <v>10.039999999999999</v>
      </c>
      <c r="R109" s="342">
        <v>8.2200000000000006</v>
      </c>
      <c r="S109" s="342">
        <v>13.91</v>
      </c>
      <c r="T109" s="342" t="s">
        <v>380</v>
      </c>
      <c r="U109" s="342" t="s">
        <v>380</v>
      </c>
      <c r="V109" s="342" t="s">
        <v>380</v>
      </c>
      <c r="W109" s="342" t="s">
        <v>380</v>
      </c>
      <c r="X109" s="342">
        <v>7.82</v>
      </c>
      <c r="Y109" s="342">
        <v>7.56</v>
      </c>
      <c r="Z109" s="342">
        <v>8.34</v>
      </c>
      <c r="AA109" s="342">
        <v>7.5</v>
      </c>
      <c r="AB109" s="342">
        <v>7.68</v>
      </c>
      <c r="AC109" s="342">
        <v>8.3699999999999992</v>
      </c>
      <c r="AD109" s="342">
        <v>11.16</v>
      </c>
      <c r="AE109" s="342">
        <v>7.77</v>
      </c>
      <c r="AF109" s="342">
        <v>17.27</v>
      </c>
    </row>
    <row r="110" spans="2:33" s="340" customFormat="1" x14ac:dyDescent="0.2">
      <c r="B110" s="341">
        <v>0.16666666666666666</v>
      </c>
      <c r="C110" s="342">
        <v>8.14</v>
      </c>
      <c r="D110" s="342">
        <v>7.87</v>
      </c>
      <c r="E110" s="342">
        <v>6.64</v>
      </c>
      <c r="F110" s="342">
        <v>6.54</v>
      </c>
      <c r="G110" s="342">
        <v>7.42</v>
      </c>
      <c r="H110" s="342">
        <v>5.48</v>
      </c>
      <c r="I110" s="342">
        <v>16.34</v>
      </c>
      <c r="J110" s="342">
        <v>6.64</v>
      </c>
      <c r="K110" s="342">
        <v>8.33</v>
      </c>
      <c r="L110" s="342">
        <v>7.85</v>
      </c>
      <c r="M110" s="342">
        <v>6.53</v>
      </c>
      <c r="N110" s="342">
        <v>7.58</v>
      </c>
      <c r="O110" s="342">
        <v>7.23</v>
      </c>
      <c r="P110" s="342">
        <v>8.41</v>
      </c>
      <c r="Q110" s="342">
        <v>13.47</v>
      </c>
      <c r="R110" s="342">
        <v>7.84</v>
      </c>
      <c r="S110" s="342">
        <v>29.31</v>
      </c>
      <c r="T110" s="342" t="s">
        <v>380</v>
      </c>
      <c r="U110" s="342" t="s">
        <v>380</v>
      </c>
      <c r="V110" s="342" t="s">
        <v>380</v>
      </c>
      <c r="W110" s="342" t="s">
        <v>380</v>
      </c>
      <c r="X110" s="342">
        <v>7.73</v>
      </c>
      <c r="Y110" s="342">
        <v>7.63</v>
      </c>
      <c r="Z110" s="342">
        <v>8.39</v>
      </c>
      <c r="AA110" s="342">
        <v>10.35</v>
      </c>
      <c r="AB110" s="342">
        <v>9.0299999999999994</v>
      </c>
      <c r="AC110" s="342">
        <v>8.58</v>
      </c>
      <c r="AD110" s="342">
        <v>14.53</v>
      </c>
      <c r="AE110" s="342">
        <v>7.48</v>
      </c>
      <c r="AF110" s="342">
        <v>9.42</v>
      </c>
    </row>
    <row r="111" spans="2:33" s="340" customFormat="1" x14ac:dyDescent="0.2">
      <c r="B111" s="341">
        <v>0.20833333333333334</v>
      </c>
      <c r="C111" s="342">
        <v>7.88</v>
      </c>
      <c r="D111" s="342">
        <v>7.85</v>
      </c>
      <c r="E111" s="342">
        <v>6.54</v>
      </c>
      <c r="F111" s="342">
        <v>6.82</v>
      </c>
      <c r="G111" s="342">
        <v>7.37</v>
      </c>
      <c r="H111" s="342">
        <v>6.14</v>
      </c>
      <c r="I111" s="342">
        <v>9.7100000000000009</v>
      </c>
      <c r="J111" s="342">
        <v>5.57</v>
      </c>
      <c r="K111" s="342">
        <v>8.27</v>
      </c>
      <c r="L111" s="342">
        <v>9.4499999999999993</v>
      </c>
      <c r="M111" s="342">
        <v>8.17</v>
      </c>
      <c r="N111" s="342">
        <v>14.75</v>
      </c>
      <c r="O111" s="342">
        <v>7.29</v>
      </c>
      <c r="P111" s="342">
        <v>7.79</v>
      </c>
      <c r="Q111" s="342">
        <v>13.37</v>
      </c>
      <c r="R111" s="342">
        <v>8.0299999999999994</v>
      </c>
      <c r="S111" s="342">
        <v>43.94</v>
      </c>
      <c r="T111" s="342" t="s">
        <v>380</v>
      </c>
      <c r="U111" s="342" t="s">
        <v>380</v>
      </c>
      <c r="V111" s="342" t="s">
        <v>380</v>
      </c>
      <c r="W111" s="342" t="s">
        <v>380</v>
      </c>
      <c r="X111" s="342">
        <v>7.95</v>
      </c>
      <c r="Y111" s="342">
        <v>8.27</v>
      </c>
      <c r="Z111" s="342">
        <v>8.4700000000000006</v>
      </c>
      <c r="AA111" s="342">
        <v>9.2899999999999991</v>
      </c>
      <c r="AB111" s="342">
        <v>8.36</v>
      </c>
      <c r="AC111" s="342">
        <v>8.3800000000000008</v>
      </c>
      <c r="AD111" s="342">
        <v>9.64</v>
      </c>
      <c r="AE111" s="342">
        <v>7.46</v>
      </c>
      <c r="AF111" s="342">
        <v>10.23</v>
      </c>
    </row>
    <row r="112" spans="2:33" s="340" customFormat="1" x14ac:dyDescent="0.2">
      <c r="B112" s="341">
        <v>0.25</v>
      </c>
      <c r="C112" s="342" t="s">
        <v>379</v>
      </c>
      <c r="D112" s="342" t="s">
        <v>379</v>
      </c>
      <c r="E112" s="342" t="s">
        <v>379</v>
      </c>
      <c r="F112" s="342" t="s">
        <v>379</v>
      </c>
      <c r="G112" s="342" t="s">
        <v>379</v>
      </c>
      <c r="H112" s="342" t="s">
        <v>379</v>
      </c>
      <c r="I112" s="342" t="s">
        <v>379</v>
      </c>
      <c r="J112" s="342" t="s">
        <v>379</v>
      </c>
      <c r="K112" s="342" t="s">
        <v>379</v>
      </c>
      <c r="L112" s="342">
        <v>7.51</v>
      </c>
      <c r="M112" s="342" t="s">
        <v>379</v>
      </c>
      <c r="N112" s="342">
        <v>7.37</v>
      </c>
      <c r="O112" s="342">
        <v>12.92</v>
      </c>
      <c r="P112" s="342" t="s">
        <v>379</v>
      </c>
      <c r="Q112" s="342">
        <v>23.3</v>
      </c>
      <c r="R112" s="342" t="s">
        <v>379</v>
      </c>
      <c r="S112" s="342">
        <v>36.49</v>
      </c>
      <c r="T112" s="342" t="s">
        <v>380</v>
      </c>
      <c r="U112" s="342" t="s">
        <v>380</v>
      </c>
      <c r="V112" s="342" t="s">
        <v>380</v>
      </c>
      <c r="W112" s="342" t="s">
        <v>380</v>
      </c>
      <c r="X112" s="342">
        <v>8.1</v>
      </c>
      <c r="Y112" s="342" t="s">
        <v>379</v>
      </c>
      <c r="Z112" s="342">
        <v>9.73</v>
      </c>
      <c r="AA112" s="342" t="s">
        <v>379</v>
      </c>
      <c r="AB112" s="342">
        <v>8.8699999999999992</v>
      </c>
      <c r="AC112" s="342">
        <v>7.75</v>
      </c>
      <c r="AD112" s="342" t="s">
        <v>379</v>
      </c>
      <c r="AE112" s="342">
        <v>8.35</v>
      </c>
      <c r="AF112" s="342" t="s">
        <v>379</v>
      </c>
    </row>
    <row r="113" spans="2:36" s="340" customFormat="1" x14ac:dyDescent="0.2">
      <c r="B113" s="341">
        <v>0.29166666666666669</v>
      </c>
      <c r="C113" s="342">
        <v>7.65</v>
      </c>
      <c r="D113" s="342">
        <v>8.36</v>
      </c>
      <c r="E113" s="342">
        <v>7</v>
      </c>
      <c r="F113" s="342">
        <v>7.34</v>
      </c>
      <c r="G113" s="342">
        <v>7.7</v>
      </c>
      <c r="H113" s="342">
        <v>6.95</v>
      </c>
      <c r="I113" s="342">
        <v>6.17</v>
      </c>
      <c r="J113" s="342">
        <v>5.59</v>
      </c>
      <c r="K113" s="342">
        <v>8.33</v>
      </c>
      <c r="L113" s="342">
        <v>7.53</v>
      </c>
      <c r="M113" s="342">
        <v>6.58</v>
      </c>
      <c r="N113" s="342">
        <v>6.99</v>
      </c>
      <c r="O113" s="342">
        <v>10.88</v>
      </c>
      <c r="P113" s="342">
        <v>8.5</v>
      </c>
      <c r="Q113" s="342">
        <v>21.17</v>
      </c>
      <c r="R113" s="342">
        <v>8.5399999999999991</v>
      </c>
      <c r="S113" s="342">
        <v>11.66</v>
      </c>
      <c r="T113" s="342" t="s">
        <v>380</v>
      </c>
      <c r="U113" s="342" t="s">
        <v>380</v>
      </c>
      <c r="V113" s="342" t="s">
        <v>380</v>
      </c>
      <c r="W113" s="342" t="s">
        <v>380</v>
      </c>
      <c r="X113" s="342">
        <v>7.51</v>
      </c>
      <c r="Y113" s="342">
        <v>8.5500000000000007</v>
      </c>
      <c r="Z113" s="342">
        <v>8.49</v>
      </c>
      <c r="AA113" s="342">
        <v>6.94</v>
      </c>
      <c r="AB113" s="342">
        <v>8.39</v>
      </c>
      <c r="AC113" s="342">
        <v>7.67</v>
      </c>
      <c r="AD113" s="342">
        <v>8.9499999999999993</v>
      </c>
      <c r="AE113" s="342">
        <v>8.2100000000000009</v>
      </c>
      <c r="AF113" s="342">
        <v>9.66</v>
      </c>
    </row>
    <row r="114" spans="2:36" s="340" customFormat="1" x14ac:dyDescent="0.2">
      <c r="B114" s="341">
        <v>0.33333333333333331</v>
      </c>
      <c r="C114" s="342">
        <v>7.3</v>
      </c>
      <c r="D114" s="342">
        <v>8.64</v>
      </c>
      <c r="E114" s="342">
        <v>7.2</v>
      </c>
      <c r="F114" s="342">
        <v>13.66</v>
      </c>
      <c r="G114" s="342">
        <v>7.36</v>
      </c>
      <c r="H114" s="342">
        <v>6.63</v>
      </c>
      <c r="I114" s="342">
        <v>5.86</v>
      </c>
      <c r="J114" s="342">
        <v>5.47</v>
      </c>
      <c r="K114" s="342">
        <v>8.31</v>
      </c>
      <c r="L114" s="342">
        <v>7.14</v>
      </c>
      <c r="M114" s="342">
        <v>6.96</v>
      </c>
      <c r="N114" s="342">
        <v>7.42</v>
      </c>
      <c r="O114" s="342">
        <v>16.100000000000001</v>
      </c>
      <c r="P114" s="342">
        <v>8.57</v>
      </c>
      <c r="Q114" s="342">
        <v>14.9</v>
      </c>
      <c r="R114" s="342">
        <v>8.1300000000000008</v>
      </c>
      <c r="S114" s="342">
        <v>8.8699999999999992</v>
      </c>
      <c r="T114" s="342" t="s">
        <v>380</v>
      </c>
      <c r="U114" s="342" t="s">
        <v>380</v>
      </c>
      <c r="V114" s="342" t="s">
        <v>380</v>
      </c>
      <c r="W114" s="342" t="s">
        <v>380</v>
      </c>
      <c r="X114" s="342">
        <v>7.6</v>
      </c>
      <c r="Y114" s="342">
        <v>7.86</v>
      </c>
      <c r="Z114" s="342">
        <v>9.66</v>
      </c>
      <c r="AA114" s="342">
        <v>7.28</v>
      </c>
      <c r="AB114" s="342">
        <v>9.1999999999999993</v>
      </c>
      <c r="AC114" s="342">
        <v>7.57</v>
      </c>
      <c r="AD114" s="342">
        <v>8.82</v>
      </c>
      <c r="AE114" s="342">
        <v>8.17</v>
      </c>
      <c r="AF114" s="342">
        <v>9.39</v>
      </c>
    </row>
    <row r="115" spans="2:36" s="340" customFormat="1" x14ac:dyDescent="0.2">
      <c r="B115" s="341">
        <v>0.375</v>
      </c>
      <c r="C115" s="342">
        <v>7.06</v>
      </c>
      <c r="D115" s="342">
        <v>7.85</v>
      </c>
      <c r="E115" s="342">
        <v>7.57</v>
      </c>
      <c r="F115" s="342">
        <v>7.6</v>
      </c>
      <c r="G115" s="342">
        <v>7.51</v>
      </c>
      <c r="H115" s="342">
        <v>7.13</v>
      </c>
      <c r="I115" s="342">
        <v>6.4</v>
      </c>
      <c r="J115" s="342">
        <v>5.42</v>
      </c>
      <c r="K115" s="342">
        <v>7.77</v>
      </c>
      <c r="L115" s="342">
        <v>7.23</v>
      </c>
      <c r="M115" s="342">
        <v>6.36</v>
      </c>
      <c r="N115" s="342">
        <v>7.46</v>
      </c>
      <c r="O115" s="342">
        <v>8.42</v>
      </c>
      <c r="P115" s="342">
        <v>8.2100000000000009</v>
      </c>
      <c r="Q115" s="342">
        <v>13.79</v>
      </c>
      <c r="R115" s="342">
        <v>8.77</v>
      </c>
      <c r="S115" s="342">
        <v>8.7200000000000006</v>
      </c>
      <c r="T115" s="342" t="s">
        <v>380</v>
      </c>
      <c r="U115" s="342" t="s">
        <v>380</v>
      </c>
      <c r="V115" s="342" t="s">
        <v>380</v>
      </c>
      <c r="W115" s="342" t="s">
        <v>380</v>
      </c>
      <c r="X115" s="342">
        <v>9.24</v>
      </c>
      <c r="Y115" s="342">
        <v>7.32</v>
      </c>
      <c r="Z115" s="342">
        <v>8.24</v>
      </c>
      <c r="AA115" s="342">
        <v>7.3</v>
      </c>
      <c r="AB115" s="342">
        <v>8.42</v>
      </c>
      <c r="AC115" s="342">
        <v>7.3</v>
      </c>
      <c r="AD115" s="342">
        <v>8.42</v>
      </c>
      <c r="AE115" s="342">
        <v>8.4600000000000009</v>
      </c>
      <c r="AF115" s="342">
        <v>10.14</v>
      </c>
    </row>
    <row r="116" spans="2:36" s="340" customFormat="1" x14ac:dyDescent="0.2">
      <c r="B116" s="341">
        <v>0.41666666666666669</v>
      </c>
      <c r="C116" s="342">
        <v>7.82</v>
      </c>
      <c r="D116" s="342">
        <v>7.84</v>
      </c>
      <c r="E116" s="342">
        <v>7.37</v>
      </c>
      <c r="F116" s="342">
        <v>6.88</v>
      </c>
      <c r="G116" s="342">
        <v>7.73</v>
      </c>
      <c r="H116" s="342">
        <v>6.68</v>
      </c>
      <c r="I116" s="342">
        <v>6.37</v>
      </c>
      <c r="J116" s="342">
        <v>5.7</v>
      </c>
      <c r="K116" s="342">
        <v>8.2200000000000006</v>
      </c>
      <c r="L116" s="342">
        <v>7.4</v>
      </c>
      <c r="M116" s="342">
        <v>6.43</v>
      </c>
      <c r="N116" s="342">
        <v>7.2</v>
      </c>
      <c r="O116" s="342">
        <v>10.78</v>
      </c>
      <c r="P116" s="342">
        <v>8.35</v>
      </c>
      <c r="Q116" s="342">
        <v>9.65</v>
      </c>
      <c r="R116" s="342">
        <v>8.14</v>
      </c>
      <c r="S116" s="342">
        <v>8.67</v>
      </c>
      <c r="T116" s="342" t="s">
        <v>380</v>
      </c>
      <c r="U116" s="342" t="s">
        <v>380</v>
      </c>
      <c r="V116" s="342" t="s">
        <v>380</v>
      </c>
      <c r="W116" s="342" t="s">
        <v>380</v>
      </c>
      <c r="X116" s="342">
        <v>9.5299999999999994</v>
      </c>
      <c r="Y116" s="342">
        <v>7.31</v>
      </c>
      <c r="Z116" s="342">
        <v>7.43</v>
      </c>
      <c r="AA116" s="342">
        <v>7.4</v>
      </c>
      <c r="AB116" s="342">
        <v>8.89</v>
      </c>
      <c r="AC116" s="342">
        <v>7.76</v>
      </c>
      <c r="AD116" s="342">
        <v>7.86</v>
      </c>
      <c r="AE116" s="342">
        <v>8.1300000000000008</v>
      </c>
      <c r="AF116" s="342">
        <v>10.26</v>
      </c>
    </row>
    <row r="117" spans="2:36" s="340" customFormat="1" x14ac:dyDescent="0.2">
      <c r="B117" s="341">
        <v>0.45833333333333331</v>
      </c>
      <c r="C117" s="342">
        <v>7.67</v>
      </c>
      <c r="D117" s="342">
        <v>7.54</v>
      </c>
      <c r="E117" s="342">
        <v>7.26</v>
      </c>
      <c r="F117" s="342">
        <v>6.31</v>
      </c>
      <c r="G117" s="342">
        <v>7.85</v>
      </c>
      <c r="H117" s="342">
        <v>7.06</v>
      </c>
      <c r="I117" s="342">
        <v>6.29</v>
      </c>
      <c r="J117" s="342">
        <v>6.83</v>
      </c>
      <c r="K117" s="342">
        <v>7.4</v>
      </c>
      <c r="L117" s="342">
        <v>7.39</v>
      </c>
      <c r="M117" s="342">
        <v>6.66</v>
      </c>
      <c r="N117" s="342">
        <v>7.63</v>
      </c>
      <c r="O117" s="342">
        <v>7.32</v>
      </c>
      <c r="P117" s="342">
        <v>8.44</v>
      </c>
      <c r="Q117" s="342">
        <v>9.3800000000000008</v>
      </c>
      <c r="R117" s="342">
        <v>7.96</v>
      </c>
      <c r="S117" s="342">
        <v>8.58</v>
      </c>
      <c r="T117" s="342" t="s">
        <v>380</v>
      </c>
      <c r="U117" s="342" t="s">
        <v>380</v>
      </c>
      <c r="V117" s="342" t="s">
        <v>380</v>
      </c>
      <c r="W117" s="342" t="s">
        <v>380</v>
      </c>
      <c r="X117" s="342">
        <v>7.5</v>
      </c>
      <c r="Y117" s="342">
        <v>7.21</v>
      </c>
      <c r="Z117" s="342">
        <v>7.37</v>
      </c>
      <c r="AA117" s="342">
        <v>7.09</v>
      </c>
      <c r="AB117" s="342">
        <v>8.66</v>
      </c>
      <c r="AC117" s="342">
        <v>7.57</v>
      </c>
      <c r="AD117" s="342">
        <v>7.83</v>
      </c>
      <c r="AE117" s="342">
        <v>8</v>
      </c>
      <c r="AF117" s="342">
        <v>10.5</v>
      </c>
    </row>
    <row r="118" spans="2:36" s="340" customFormat="1" x14ac:dyDescent="0.2">
      <c r="B118" s="341">
        <v>0.5</v>
      </c>
      <c r="C118" s="342">
        <v>7</v>
      </c>
      <c r="D118" s="342">
        <v>6.62</v>
      </c>
      <c r="E118" s="342">
        <v>6.88</v>
      </c>
      <c r="F118" s="342">
        <v>6.25</v>
      </c>
      <c r="G118" s="342">
        <v>8.11</v>
      </c>
      <c r="H118" s="342">
        <v>7.27</v>
      </c>
      <c r="I118" s="342">
        <v>6.29</v>
      </c>
      <c r="J118" s="342">
        <v>7.23</v>
      </c>
      <c r="K118" s="342">
        <v>8</v>
      </c>
      <c r="L118" s="342">
        <v>7.16</v>
      </c>
      <c r="M118" s="342">
        <v>6.45</v>
      </c>
      <c r="N118" s="342">
        <v>7.86</v>
      </c>
      <c r="O118" s="342">
        <v>7.38</v>
      </c>
      <c r="P118" s="342">
        <v>7.98</v>
      </c>
      <c r="Q118" s="342">
        <v>8.8800000000000008</v>
      </c>
      <c r="R118" s="342">
        <v>8.42</v>
      </c>
      <c r="S118" s="342">
        <v>8.77</v>
      </c>
      <c r="T118" s="342" t="s">
        <v>380</v>
      </c>
      <c r="U118" s="342" t="s">
        <v>380</v>
      </c>
      <c r="V118" s="342" t="s">
        <v>380</v>
      </c>
      <c r="W118" s="342" t="s">
        <v>380</v>
      </c>
      <c r="X118" s="342">
        <v>7.98</v>
      </c>
      <c r="Y118" s="342">
        <v>7.37</v>
      </c>
      <c r="Z118" s="342">
        <v>7.55</v>
      </c>
      <c r="AA118" s="342">
        <v>7.41</v>
      </c>
      <c r="AB118" s="342">
        <v>8.4700000000000006</v>
      </c>
      <c r="AC118" s="342">
        <v>7.81</v>
      </c>
      <c r="AD118" s="342">
        <v>8.65</v>
      </c>
      <c r="AE118" s="342">
        <v>8.14</v>
      </c>
      <c r="AF118" s="342">
        <v>10.44</v>
      </c>
    </row>
    <row r="119" spans="2:36" s="340" customFormat="1" x14ac:dyDescent="0.2">
      <c r="B119" s="341">
        <v>0.54166666666666663</v>
      </c>
      <c r="C119" s="342">
        <v>6.89</v>
      </c>
      <c r="D119" s="342">
        <v>6.94</v>
      </c>
      <c r="E119" s="342">
        <v>6.63</v>
      </c>
      <c r="F119" s="342">
        <v>6.49</v>
      </c>
      <c r="G119" s="342">
        <v>7.47</v>
      </c>
      <c r="H119" s="342">
        <v>7.57</v>
      </c>
      <c r="I119" s="342">
        <v>6.24</v>
      </c>
      <c r="J119" s="342">
        <v>6.92</v>
      </c>
      <c r="K119" s="342">
        <v>8.07</v>
      </c>
      <c r="L119" s="342">
        <v>6.82</v>
      </c>
      <c r="M119" s="342">
        <v>6.53</v>
      </c>
      <c r="N119" s="342">
        <v>8.07</v>
      </c>
      <c r="O119" s="342">
        <v>7.44</v>
      </c>
      <c r="P119" s="342">
        <v>8.39</v>
      </c>
      <c r="Q119" s="342">
        <v>8.59</v>
      </c>
      <c r="R119" s="342">
        <v>9.07</v>
      </c>
      <c r="S119" s="342">
        <v>8.92</v>
      </c>
      <c r="T119" s="342" t="s">
        <v>380</v>
      </c>
      <c r="U119" s="342" t="s">
        <v>380</v>
      </c>
      <c r="V119" s="342" t="s">
        <v>380</v>
      </c>
      <c r="W119" s="342" t="s">
        <v>380</v>
      </c>
      <c r="X119" s="342">
        <v>8.1300000000000008</v>
      </c>
      <c r="Y119" s="342">
        <v>7.39</v>
      </c>
      <c r="Z119" s="342">
        <v>7.74</v>
      </c>
      <c r="AA119" s="342">
        <v>7.18</v>
      </c>
      <c r="AB119" s="342">
        <v>8.59</v>
      </c>
      <c r="AC119" s="342">
        <v>7.67</v>
      </c>
      <c r="AD119" s="342">
        <v>7.65</v>
      </c>
      <c r="AE119" s="342">
        <v>7.67</v>
      </c>
      <c r="AF119" s="342">
        <v>9.02</v>
      </c>
    </row>
    <row r="120" spans="2:36" s="340" customFormat="1" x14ac:dyDescent="0.2">
      <c r="B120" s="341">
        <v>0.58333333333333337</v>
      </c>
      <c r="C120" s="342">
        <v>6.82</v>
      </c>
      <c r="D120" s="342">
        <v>7.63</v>
      </c>
      <c r="E120" s="342">
        <v>6.62</v>
      </c>
      <c r="F120" s="342">
        <v>6.99</v>
      </c>
      <c r="G120" s="342">
        <v>6.91</v>
      </c>
      <c r="H120" s="342">
        <v>7.86</v>
      </c>
      <c r="I120" s="342">
        <v>6.28</v>
      </c>
      <c r="J120" s="342">
        <v>7.21</v>
      </c>
      <c r="K120" s="342">
        <v>9.24</v>
      </c>
      <c r="L120" s="342">
        <v>6.83</v>
      </c>
      <c r="M120" s="342">
        <v>6.95</v>
      </c>
      <c r="N120" s="342">
        <v>7.66</v>
      </c>
      <c r="O120" s="342">
        <v>7.42</v>
      </c>
      <c r="P120" s="342">
        <v>8.2200000000000006</v>
      </c>
      <c r="Q120" s="342">
        <v>8.5299999999999994</v>
      </c>
      <c r="R120" s="342">
        <v>8.5500000000000007</v>
      </c>
      <c r="S120" s="342">
        <v>8.93</v>
      </c>
      <c r="T120" s="342" t="s">
        <v>380</v>
      </c>
      <c r="U120" s="342" t="s">
        <v>380</v>
      </c>
      <c r="V120" s="342" t="s">
        <v>380</v>
      </c>
      <c r="W120" s="342" t="s">
        <v>380</v>
      </c>
      <c r="X120" s="342">
        <v>8.74</v>
      </c>
      <c r="Y120" s="342">
        <v>7.38</v>
      </c>
      <c r="Z120" s="342">
        <v>7.16</v>
      </c>
      <c r="AA120" s="342">
        <v>6.99</v>
      </c>
      <c r="AB120" s="342">
        <v>8.1</v>
      </c>
      <c r="AC120" s="342">
        <v>7.86</v>
      </c>
      <c r="AD120" s="342">
        <v>8.1999999999999993</v>
      </c>
      <c r="AE120" s="342">
        <v>8.02</v>
      </c>
      <c r="AF120" s="342">
        <v>8.9499999999999993</v>
      </c>
    </row>
    <row r="121" spans="2:36" s="340" customFormat="1" x14ac:dyDescent="0.2">
      <c r="B121" s="341">
        <v>0.625</v>
      </c>
      <c r="C121" s="342">
        <v>6.72</v>
      </c>
      <c r="D121" s="342">
        <v>7.09</v>
      </c>
      <c r="E121" s="342">
        <v>6.72</v>
      </c>
      <c r="F121" s="342">
        <v>6.43</v>
      </c>
      <c r="G121" s="342">
        <v>6.74</v>
      </c>
      <c r="H121" s="342">
        <v>7.53</v>
      </c>
      <c r="I121" s="342">
        <v>5.83</v>
      </c>
      <c r="J121" s="342">
        <v>7.51</v>
      </c>
      <c r="K121" s="342">
        <v>9.19</v>
      </c>
      <c r="L121" s="342">
        <v>6.33</v>
      </c>
      <c r="M121" s="342">
        <v>6.74</v>
      </c>
      <c r="N121" s="342">
        <v>8.0299999999999994</v>
      </c>
      <c r="O121" s="342">
        <v>7.25</v>
      </c>
      <c r="P121" s="342">
        <v>8.7100000000000009</v>
      </c>
      <c r="Q121" s="342">
        <v>7.92</v>
      </c>
      <c r="R121" s="342">
        <v>9.2799999999999994</v>
      </c>
      <c r="S121" s="342">
        <v>8.76</v>
      </c>
      <c r="T121" s="342" t="s">
        <v>380</v>
      </c>
      <c r="U121" s="342" t="s">
        <v>380</v>
      </c>
      <c r="V121" s="342" t="s">
        <v>380</v>
      </c>
      <c r="W121" s="342" t="s">
        <v>380</v>
      </c>
      <c r="X121" s="342">
        <v>8.43</v>
      </c>
      <c r="Y121" s="342">
        <v>7.67</v>
      </c>
      <c r="Z121" s="342">
        <v>6.91</v>
      </c>
      <c r="AA121" s="342">
        <v>7.68</v>
      </c>
      <c r="AB121" s="342">
        <v>8.2899999999999991</v>
      </c>
      <c r="AC121" s="342">
        <v>8.11</v>
      </c>
      <c r="AD121" s="342">
        <v>8.01</v>
      </c>
      <c r="AE121" s="342">
        <v>8.4</v>
      </c>
      <c r="AF121" s="342">
        <v>8.61</v>
      </c>
    </row>
    <row r="122" spans="2:36" s="340" customFormat="1" x14ac:dyDescent="0.2">
      <c r="B122" s="341">
        <v>0.66666666666666663</v>
      </c>
      <c r="C122" s="342">
        <v>6.66</v>
      </c>
      <c r="D122" s="342">
        <v>6.9</v>
      </c>
      <c r="E122" s="342">
        <v>7.33</v>
      </c>
      <c r="F122" s="342">
        <v>6.63</v>
      </c>
      <c r="G122" s="342">
        <v>5.71</v>
      </c>
      <c r="H122" s="342">
        <v>7.24</v>
      </c>
      <c r="I122" s="342">
        <v>6.12</v>
      </c>
      <c r="J122" s="342">
        <v>7.66</v>
      </c>
      <c r="K122" s="342">
        <v>9.0500000000000007</v>
      </c>
      <c r="L122" s="342">
        <v>6.28</v>
      </c>
      <c r="M122" s="342">
        <v>7.06</v>
      </c>
      <c r="N122" s="342">
        <v>7.87</v>
      </c>
      <c r="O122" s="342">
        <v>8.48</v>
      </c>
      <c r="P122" s="342">
        <v>8.44</v>
      </c>
      <c r="Q122" s="342">
        <v>7.88</v>
      </c>
      <c r="R122" s="342">
        <v>9.18</v>
      </c>
      <c r="S122" s="342">
        <v>8.4700000000000006</v>
      </c>
      <c r="T122" s="342" t="s">
        <v>380</v>
      </c>
      <c r="U122" s="342" t="s">
        <v>380</v>
      </c>
      <c r="V122" s="342" t="s">
        <v>380</v>
      </c>
      <c r="W122" s="342" t="s">
        <v>380</v>
      </c>
      <c r="X122" s="342">
        <v>8.59</v>
      </c>
      <c r="Y122" s="342">
        <v>7.63</v>
      </c>
      <c r="Z122" s="342">
        <v>7.04</v>
      </c>
      <c r="AA122" s="342">
        <v>7.41</v>
      </c>
      <c r="AB122" s="342">
        <v>8.5299999999999994</v>
      </c>
      <c r="AC122" s="342">
        <v>8.14</v>
      </c>
      <c r="AD122" s="342">
        <v>7.54</v>
      </c>
      <c r="AE122" s="342">
        <v>8.3699999999999992</v>
      </c>
      <c r="AF122" s="342">
        <v>7.94</v>
      </c>
    </row>
    <row r="123" spans="2:36" s="340" customFormat="1" x14ac:dyDescent="0.2">
      <c r="B123" s="341">
        <v>0.70833333333333337</v>
      </c>
      <c r="C123" s="342">
        <v>6.96</v>
      </c>
      <c r="D123" s="342">
        <v>6.87</v>
      </c>
      <c r="E123" s="342">
        <v>7.13</v>
      </c>
      <c r="F123" s="342">
        <v>6.63</v>
      </c>
      <c r="G123" s="342">
        <v>5.56</v>
      </c>
      <c r="H123" s="342">
        <v>7.14</v>
      </c>
      <c r="I123" s="342">
        <v>5.88</v>
      </c>
      <c r="J123" s="342">
        <v>7.97</v>
      </c>
      <c r="K123" s="342">
        <v>8.9</v>
      </c>
      <c r="L123" s="342">
        <v>6.6</v>
      </c>
      <c r="M123" s="342">
        <v>6.81</v>
      </c>
      <c r="N123" s="342">
        <v>8.26</v>
      </c>
      <c r="O123" s="342">
        <v>10.07</v>
      </c>
      <c r="P123" s="342">
        <v>8.39</v>
      </c>
      <c r="Q123" s="342">
        <v>7.86</v>
      </c>
      <c r="R123" s="342">
        <v>8.9</v>
      </c>
      <c r="S123" s="342">
        <v>8.94</v>
      </c>
      <c r="T123" s="342" t="s">
        <v>380</v>
      </c>
      <c r="U123" s="342" t="s">
        <v>380</v>
      </c>
      <c r="V123" s="342" t="s">
        <v>380</v>
      </c>
      <c r="W123" s="342" t="s">
        <v>380</v>
      </c>
      <c r="X123" s="342">
        <v>8.9700000000000006</v>
      </c>
      <c r="Y123" s="342">
        <v>7.58</v>
      </c>
      <c r="Z123" s="342">
        <v>7.84</v>
      </c>
      <c r="AA123" s="342">
        <v>7.55</v>
      </c>
      <c r="AB123" s="342">
        <v>8.85</v>
      </c>
      <c r="AC123" s="342">
        <v>8.2799999999999994</v>
      </c>
      <c r="AD123" s="342">
        <v>7.42</v>
      </c>
      <c r="AE123" s="342">
        <v>8.2899999999999991</v>
      </c>
      <c r="AF123" s="342">
        <v>9.08</v>
      </c>
    </row>
    <row r="124" spans="2:36" s="340" customFormat="1" x14ac:dyDescent="0.2">
      <c r="B124" s="341">
        <v>0.75</v>
      </c>
      <c r="C124" s="342">
        <v>7.44</v>
      </c>
      <c r="D124" s="342">
        <v>6.89</v>
      </c>
      <c r="E124" s="342">
        <v>7.38</v>
      </c>
      <c r="F124" s="342">
        <v>6.76</v>
      </c>
      <c r="G124" s="342">
        <v>5.23</v>
      </c>
      <c r="H124" s="342">
        <v>6.89</v>
      </c>
      <c r="I124" s="342">
        <v>6.51</v>
      </c>
      <c r="J124" s="342">
        <v>8.08</v>
      </c>
      <c r="K124" s="342">
        <v>9.0500000000000007</v>
      </c>
      <c r="L124" s="342">
        <v>6.53</v>
      </c>
      <c r="M124" s="342">
        <v>6.94</v>
      </c>
      <c r="N124" s="342">
        <v>8.39</v>
      </c>
      <c r="O124" s="342">
        <v>24.45</v>
      </c>
      <c r="P124" s="342">
        <v>7.36</v>
      </c>
      <c r="Q124" s="342">
        <v>6.84</v>
      </c>
      <c r="R124" s="342">
        <v>8.66</v>
      </c>
      <c r="S124" s="342">
        <v>8.8000000000000007</v>
      </c>
      <c r="T124" s="342" t="s">
        <v>380</v>
      </c>
      <c r="U124" s="342" t="s">
        <v>380</v>
      </c>
      <c r="V124" s="342" t="s">
        <v>380</v>
      </c>
      <c r="W124" s="342" t="s">
        <v>380</v>
      </c>
      <c r="X124" s="342">
        <v>8.5299999999999994</v>
      </c>
      <c r="Y124" s="342">
        <v>7.53</v>
      </c>
      <c r="Z124" s="342">
        <v>7.31</v>
      </c>
      <c r="AA124" s="342">
        <v>7.06</v>
      </c>
      <c r="AB124" s="342">
        <v>8.86</v>
      </c>
      <c r="AC124" s="342">
        <v>8.0399999999999991</v>
      </c>
      <c r="AD124" s="342">
        <v>7.29</v>
      </c>
      <c r="AE124" s="342">
        <v>7.61</v>
      </c>
      <c r="AF124" s="342">
        <v>8.8699999999999992</v>
      </c>
      <c r="AJ124"/>
    </row>
    <row r="125" spans="2:36" s="340" customFormat="1" x14ac:dyDescent="0.2">
      <c r="B125" s="341">
        <v>0.79166666666666663</v>
      </c>
      <c r="C125" s="342">
        <v>7.16</v>
      </c>
      <c r="D125" s="342">
        <v>7.19</v>
      </c>
      <c r="E125" s="342">
        <v>7.33</v>
      </c>
      <c r="F125" s="342">
        <v>6.64</v>
      </c>
      <c r="G125" s="342">
        <v>5.39</v>
      </c>
      <c r="H125" s="342">
        <v>6.97</v>
      </c>
      <c r="I125" s="342">
        <v>6.09</v>
      </c>
      <c r="J125" s="342">
        <v>8.32</v>
      </c>
      <c r="K125" s="342">
        <v>9.19</v>
      </c>
      <c r="L125" s="342">
        <v>6.62</v>
      </c>
      <c r="M125" s="342">
        <v>7.06</v>
      </c>
      <c r="N125" s="342">
        <v>7.57</v>
      </c>
      <c r="O125" s="342">
        <v>18.27</v>
      </c>
      <c r="P125" s="342">
        <v>7.65</v>
      </c>
      <c r="Q125" s="342">
        <v>7.67</v>
      </c>
      <c r="R125" s="342">
        <v>7.68</v>
      </c>
      <c r="S125" s="342">
        <v>8.74</v>
      </c>
      <c r="T125" s="342" t="s">
        <v>380</v>
      </c>
      <c r="U125" s="342" t="s">
        <v>380</v>
      </c>
      <c r="V125" s="342" t="s">
        <v>380</v>
      </c>
      <c r="W125" s="342" t="s">
        <v>380</v>
      </c>
      <c r="X125" s="342">
        <v>8.51</v>
      </c>
      <c r="Y125" s="342">
        <v>7.75</v>
      </c>
      <c r="Z125" s="342">
        <v>7.59</v>
      </c>
      <c r="AA125" s="342">
        <v>7.57</v>
      </c>
      <c r="AB125" s="342">
        <v>8.86</v>
      </c>
      <c r="AC125" s="342">
        <v>8.51</v>
      </c>
      <c r="AD125" s="342">
        <v>8.99</v>
      </c>
      <c r="AE125" s="342">
        <v>7.46</v>
      </c>
      <c r="AF125" s="342">
        <v>8.64</v>
      </c>
      <c r="AJ125"/>
    </row>
    <row r="126" spans="2:36" s="340" customFormat="1" x14ac:dyDescent="0.2">
      <c r="B126" s="341">
        <v>0.83333333333333337</v>
      </c>
      <c r="C126" s="342">
        <v>7.05</v>
      </c>
      <c r="D126" s="342">
        <v>7.2</v>
      </c>
      <c r="E126" s="342">
        <v>6.55</v>
      </c>
      <c r="F126" s="342">
        <v>6.6</v>
      </c>
      <c r="G126" s="342">
        <v>5.03</v>
      </c>
      <c r="H126" s="342">
        <v>6.75</v>
      </c>
      <c r="I126" s="342">
        <v>5.88</v>
      </c>
      <c r="J126" s="342">
        <v>8.6999999999999993</v>
      </c>
      <c r="K126" s="342">
        <v>8.81</v>
      </c>
      <c r="L126" s="342">
        <v>6.69</v>
      </c>
      <c r="M126" s="342" t="s">
        <v>379</v>
      </c>
      <c r="N126" s="342">
        <v>7.71</v>
      </c>
      <c r="O126" s="342">
        <v>10.31</v>
      </c>
      <c r="P126" s="342">
        <v>7.52</v>
      </c>
      <c r="Q126" s="342">
        <v>7.75</v>
      </c>
      <c r="R126" s="342">
        <v>6.8</v>
      </c>
      <c r="S126" s="342">
        <v>13.02</v>
      </c>
      <c r="T126" s="342" t="s">
        <v>380</v>
      </c>
      <c r="U126" s="342" t="s">
        <v>380</v>
      </c>
      <c r="V126" s="342" t="s">
        <v>380</v>
      </c>
      <c r="W126" s="342" t="s">
        <v>380</v>
      </c>
      <c r="X126" s="342">
        <v>8.41</v>
      </c>
      <c r="Y126" s="342">
        <v>7.41</v>
      </c>
      <c r="Z126" s="342">
        <v>8.07</v>
      </c>
      <c r="AA126" s="342">
        <v>7.75</v>
      </c>
      <c r="AB126" s="342">
        <v>7.67</v>
      </c>
      <c r="AC126" s="342">
        <v>7.54</v>
      </c>
      <c r="AD126" s="342">
        <v>8.84</v>
      </c>
      <c r="AE126" s="342">
        <v>8.2799999999999994</v>
      </c>
      <c r="AF126" s="342">
        <v>8.5299999999999994</v>
      </c>
      <c r="AJ126"/>
    </row>
    <row r="127" spans="2:36" s="340" customFormat="1" x14ac:dyDescent="0.2">
      <c r="B127" s="341">
        <v>0.875</v>
      </c>
      <c r="C127" s="342">
        <v>7.06</v>
      </c>
      <c r="D127" s="342">
        <v>7.16</v>
      </c>
      <c r="E127" s="342">
        <v>7.1</v>
      </c>
      <c r="F127" s="342">
        <v>7.02</v>
      </c>
      <c r="G127" s="342">
        <v>5.42</v>
      </c>
      <c r="H127" s="342">
        <v>6.8</v>
      </c>
      <c r="I127" s="342">
        <v>6.33</v>
      </c>
      <c r="J127" s="342">
        <v>9</v>
      </c>
      <c r="K127" s="342">
        <v>7.29</v>
      </c>
      <c r="L127" s="342">
        <v>6.12</v>
      </c>
      <c r="M127" s="342" t="s">
        <v>380</v>
      </c>
      <c r="N127" s="342">
        <v>7.97</v>
      </c>
      <c r="O127" s="342">
        <v>19.260000000000002</v>
      </c>
      <c r="P127" s="342">
        <v>7.07</v>
      </c>
      <c r="Q127" s="342">
        <v>7.75</v>
      </c>
      <c r="R127" s="342">
        <v>6.5</v>
      </c>
      <c r="S127" s="342">
        <v>29.13</v>
      </c>
      <c r="T127" s="342" t="s">
        <v>380</v>
      </c>
      <c r="U127" s="342" t="s">
        <v>380</v>
      </c>
      <c r="V127" s="342" t="s">
        <v>380</v>
      </c>
      <c r="W127" s="342" t="s">
        <v>380</v>
      </c>
      <c r="X127" s="342">
        <v>8.3000000000000007</v>
      </c>
      <c r="Y127" s="342">
        <v>7.66</v>
      </c>
      <c r="Z127" s="342">
        <v>7.4</v>
      </c>
      <c r="AA127" s="342">
        <v>10.210000000000001</v>
      </c>
      <c r="AB127" s="342">
        <v>7.53</v>
      </c>
      <c r="AC127" s="342">
        <v>7.34</v>
      </c>
      <c r="AD127" s="342">
        <v>7.74</v>
      </c>
      <c r="AE127" s="342">
        <v>8.61</v>
      </c>
      <c r="AF127" s="342">
        <v>9.02</v>
      </c>
      <c r="AJ127"/>
    </row>
    <row r="128" spans="2:36" s="340" customFormat="1" x14ac:dyDescent="0.2">
      <c r="B128" s="341">
        <v>0.91666666666666663</v>
      </c>
      <c r="C128" s="342">
        <v>7.15</v>
      </c>
      <c r="D128" s="342">
        <v>7.07</v>
      </c>
      <c r="E128" s="342">
        <v>7.13</v>
      </c>
      <c r="F128" s="342">
        <v>7.12</v>
      </c>
      <c r="G128" s="342">
        <v>5.52</v>
      </c>
      <c r="H128" s="342">
        <v>6.55</v>
      </c>
      <c r="I128" s="342">
        <v>6.1</v>
      </c>
      <c r="J128" s="342">
        <v>8.84</v>
      </c>
      <c r="K128" s="342">
        <v>7.37</v>
      </c>
      <c r="L128" s="342">
        <v>6.27</v>
      </c>
      <c r="M128" s="342" t="s">
        <v>379</v>
      </c>
      <c r="N128" s="342">
        <v>7.73</v>
      </c>
      <c r="O128" s="342">
        <v>24.28</v>
      </c>
      <c r="P128" s="342">
        <v>7.76</v>
      </c>
      <c r="Q128" s="342">
        <v>8.08</v>
      </c>
      <c r="R128" s="342">
        <v>6.76</v>
      </c>
      <c r="S128" s="342" t="s">
        <v>379</v>
      </c>
      <c r="T128" s="342" t="s">
        <v>380</v>
      </c>
      <c r="U128" s="342" t="s">
        <v>380</v>
      </c>
      <c r="V128" s="342" t="s">
        <v>380</v>
      </c>
      <c r="W128" s="342" t="s">
        <v>380</v>
      </c>
      <c r="X128" s="342">
        <v>8.17</v>
      </c>
      <c r="Y128" s="342">
        <v>7.92</v>
      </c>
      <c r="Z128" s="342">
        <v>6.99</v>
      </c>
      <c r="AA128" s="342">
        <v>31.04</v>
      </c>
      <c r="AB128" s="342">
        <v>8.08</v>
      </c>
      <c r="AC128" s="342">
        <v>7.54</v>
      </c>
      <c r="AD128" s="342">
        <v>8.09</v>
      </c>
      <c r="AE128" s="342">
        <v>8.7799999999999994</v>
      </c>
      <c r="AF128" s="342">
        <v>9.17</v>
      </c>
    </row>
    <row r="129" spans="2:33" s="340" customFormat="1" x14ac:dyDescent="0.2">
      <c r="B129" s="341">
        <v>0.95833333333333337</v>
      </c>
      <c r="C129" s="342">
        <v>7.15</v>
      </c>
      <c r="D129" s="342">
        <v>7.21</v>
      </c>
      <c r="E129" s="342">
        <v>6.63</v>
      </c>
      <c r="F129" s="342">
        <v>7.35</v>
      </c>
      <c r="G129" s="342">
        <v>5.72</v>
      </c>
      <c r="H129" s="342">
        <v>6.43</v>
      </c>
      <c r="I129" s="342">
        <v>6.99</v>
      </c>
      <c r="J129" s="342">
        <v>8.98</v>
      </c>
      <c r="K129" s="342">
        <v>7.47</v>
      </c>
      <c r="L129" s="342">
        <v>6.37</v>
      </c>
      <c r="M129" s="342">
        <v>7.28</v>
      </c>
      <c r="N129" s="342">
        <v>7.58</v>
      </c>
      <c r="O129" s="342">
        <v>17.05</v>
      </c>
      <c r="P129" s="342">
        <v>7.15</v>
      </c>
      <c r="Q129" s="342">
        <v>8.09</v>
      </c>
      <c r="R129" s="342">
        <v>6.59</v>
      </c>
      <c r="S129" s="342" t="s">
        <v>380</v>
      </c>
      <c r="T129" s="342" t="s">
        <v>380</v>
      </c>
      <c r="U129" s="342" t="s">
        <v>380</v>
      </c>
      <c r="V129" s="342" t="s">
        <v>380</v>
      </c>
      <c r="W129" s="342" t="s">
        <v>380</v>
      </c>
      <c r="X129" s="342">
        <v>7.85</v>
      </c>
      <c r="Y129" s="342">
        <v>7.71</v>
      </c>
      <c r="Z129" s="342">
        <v>6.97</v>
      </c>
      <c r="AA129" s="342">
        <v>22.21</v>
      </c>
      <c r="AB129" s="342">
        <v>8.68</v>
      </c>
      <c r="AC129" s="342">
        <v>29.16</v>
      </c>
      <c r="AD129" s="342">
        <v>9.59</v>
      </c>
      <c r="AE129" s="342">
        <v>9.5</v>
      </c>
      <c r="AF129" s="342">
        <v>8.9</v>
      </c>
    </row>
    <row r="130" spans="2:33" s="343" customFormat="1" ht="33" customHeight="1" x14ac:dyDescent="0.2">
      <c r="B130" s="338" t="s">
        <v>369</v>
      </c>
      <c r="C130" s="351">
        <v>7.44</v>
      </c>
      <c r="D130" s="351">
        <v>7.46</v>
      </c>
      <c r="E130" s="351">
        <v>7.05</v>
      </c>
      <c r="F130" s="351">
        <v>7.07</v>
      </c>
      <c r="G130" s="351">
        <v>6.75</v>
      </c>
      <c r="H130" s="351">
        <v>6.69</v>
      </c>
      <c r="I130" s="351">
        <v>9.5299999999999994</v>
      </c>
      <c r="J130" s="351">
        <v>7.2</v>
      </c>
      <c r="K130" s="351">
        <v>8.1999999999999993</v>
      </c>
      <c r="L130" s="351">
        <v>7.08</v>
      </c>
      <c r="M130" s="351">
        <v>6.8</v>
      </c>
      <c r="N130" s="351">
        <v>7.88</v>
      </c>
      <c r="O130" s="351">
        <v>11.35</v>
      </c>
      <c r="P130" s="351">
        <v>8.08</v>
      </c>
      <c r="Q130" s="351">
        <v>10.3</v>
      </c>
      <c r="R130" s="351">
        <v>8.11</v>
      </c>
      <c r="S130" s="351">
        <v>13.77</v>
      </c>
      <c r="T130" s="351" t="s">
        <v>379</v>
      </c>
      <c r="U130" s="351" t="s">
        <v>379</v>
      </c>
      <c r="V130" s="351" t="s">
        <v>379</v>
      </c>
      <c r="W130" s="351" t="s">
        <v>379</v>
      </c>
      <c r="X130" s="351">
        <v>8.26</v>
      </c>
      <c r="Y130" s="351">
        <v>7.66</v>
      </c>
      <c r="Z130" s="351">
        <v>7.86</v>
      </c>
      <c r="AA130" s="351">
        <v>9.3800000000000008</v>
      </c>
      <c r="AB130" s="351">
        <v>8.39</v>
      </c>
      <c r="AC130" s="351">
        <v>9.6999999999999993</v>
      </c>
      <c r="AD130" s="351">
        <v>10.69</v>
      </c>
      <c r="AE130" s="351">
        <v>8.15</v>
      </c>
      <c r="AF130" s="351">
        <v>11.09</v>
      </c>
      <c r="AG130" s="292"/>
    </row>
    <row r="131" spans="2:33" s="343" customFormat="1" ht="27" customHeight="1" x14ac:dyDescent="0.2">
      <c r="B131" s="338" t="s">
        <v>370</v>
      </c>
      <c r="C131" s="362" t="s">
        <v>371</v>
      </c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</row>
    <row r="132" spans="2:33" ht="10.5" customHeight="1" x14ac:dyDescent="0.2">
      <c r="B132" s="334" t="s">
        <v>306</v>
      </c>
    </row>
    <row r="133" spans="2:33" ht="10.5" customHeight="1" x14ac:dyDescent="0.2">
      <c r="B133" s="334" t="s">
        <v>381</v>
      </c>
    </row>
    <row r="134" spans="2:33" ht="15.75" customHeight="1" x14ac:dyDescent="0.2"/>
    <row r="135" spans="2:33" ht="15.75" customHeight="1" x14ac:dyDescent="0.2">
      <c r="B135" s="379"/>
      <c r="C135" s="379"/>
      <c r="D135" s="379"/>
      <c r="E135" s="379"/>
      <c r="F135" s="380" t="s">
        <v>348</v>
      </c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</row>
    <row r="136" spans="2:33" ht="15.75" customHeight="1" x14ac:dyDescent="0.2">
      <c r="B136" s="379"/>
      <c r="C136" s="379"/>
      <c r="D136" s="379"/>
      <c r="E136" s="379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</row>
    <row r="137" spans="2:33" ht="15.75" customHeight="1" x14ac:dyDescent="0.2">
      <c r="B137" s="379"/>
      <c r="C137" s="379"/>
      <c r="D137" s="379"/>
      <c r="E137" s="379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</row>
    <row r="138" spans="2:33" ht="11.25" customHeight="1" x14ac:dyDescent="0.2">
      <c r="B138" s="280"/>
      <c r="C138" s="280"/>
      <c r="D138" s="280"/>
      <c r="E138" s="280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</row>
    <row r="139" spans="2:33" ht="27.6" customHeight="1" x14ac:dyDescent="0.2">
      <c r="B139" s="359" t="s">
        <v>188</v>
      </c>
      <c r="C139" s="359"/>
      <c r="D139" s="282"/>
      <c r="E139" s="282"/>
      <c r="F139" s="283" t="s">
        <v>330</v>
      </c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</row>
    <row r="140" spans="2:33" ht="8.25" customHeight="1" x14ac:dyDescent="0.2">
      <c r="B140" s="284"/>
      <c r="C140" s="284"/>
      <c r="D140" s="284"/>
      <c r="E140" s="284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</row>
    <row r="141" spans="2:33" ht="15.75" customHeight="1" x14ac:dyDescent="0.2">
      <c r="B141" s="282" t="s">
        <v>236</v>
      </c>
      <c r="C141" s="282"/>
      <c r="D141" s="282"/>
      <c r="E141" s="282"/>
      <c r="F141" s="283" t="s">
        <v>321</v>
      </c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139" t="s">
        <v>189</v>
      </c>
      <c r="R141" s="282"/>
      <c r="S141" s="282"/>
      <c r="T141" s="282"/>
      <c r="U141" s="282"/>
      <c r="V141" s="287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</row>
    <row r="142" spans="2:33" ht="7.5" customHeight="1" x14ac:dyDescent="0.2">
      <c r="B142" s="284"/>
      <c r="C142" s="284"/>
      <c r="D142" s="284"/>
      <c r="E142" s="284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</row>
    <row r="143" spans="2:33" ht="15.75" customHeight="1" x14ac:dyDescent="0.2">
      <c r="B143" s="360" t="s">
        <v>217</v>
      </c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</row>
    <row r="144" spans="2:33" ht="7.5" customHeight="1" x14ac:dyDescent="0.2">
      <c r="B144" s="284"/>
      <c r="C144" s="284"/>
      <c r="D144" s="284"/>
      <c r="E144" s="284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</row>
    <row r="145" spans="2:33" ht="15.75" customHeight="1" x14ac:dyDescent="0.2">
      <c r="B145" s="282" t="s">
        <v>33</v>
      </c>
      <c r="C145" s="282"/>
      <c r="D145" s="282"/>
      <c r="E145" s="282"/>
      <c r="F145" s="286" t="s">
        <v>315</v>
      </c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2" t="s">
        <v>8</v>
      </c>
      <c r="R145" s="282"/>
      <c r="S145" s="282"/>
      <c r="T145" s="282"/>
      <c r="U145" s="282"/>
      <c r="V145" s="333" t="s">
        <v>14</v>
      </c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</row>
    <row r="146" spans="2:33" ht="7.5" customHeight="1" x14ac:dyDescent="0.2">
      <c r="B146" s="284"/>
      <c r="C146" s="284"/>
      <c r="D146" s="284"/>
      <c r="E146" s="284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</row>
    <row r="147" spans="2:33" ht="15.75" customHeight="1" x14ac:dyDescent="0.2">
      <c r="B147" s="282" t="s">
        <v>9</v>
      </c>
      <c r="C147" s="282"/>
      <c r="D147" s="282"/>
      <c r="E147" s="282"/>
      <c r="F147" s="286" t="s">
        <v>316</v>
      </c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2" t="s">
        <v>10</v>
      </c>
      <c r="R147" s="282"/>
      <c r="S147" s="282"/>
      <c r="T147" s="282"/>
      <c r="U147" s="282"/>
      <c r="V147" s="382" t="s">
        <v>345</v>
      </c>
      <c r="W147" s="382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</row>
    <row r="148" spans="2:33" ht="11.25" customHeight="1" x14ac:dyDescent="0.2">
      <c r="B148" s="280"/>
      <c r="C148" s="280"/>
      <c r="D148" s="280"/>
      <c r="E148" s="280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</row>
    <row r="149" spans="2:33" ht="29.45" customHeight="1" x14ac:dyDescent="0.2">
      <c r="B149" s="288" t="s">
        <v>257</v>
      </c>
      <c r="C149" s="289">
        <v>1</v>
      </c>
      <c r="D149" s="289">
        <v>2</v>
      </c>
      <c r="E149" s="289">
        <v>3</v>
      </c>
      <c r="F149" s="289">
        <v>4</v>
      </c>
      <c r="G149" s="289">
        <v>5</v>
      </c>
      <c r="H149" s="289">
        <v>6</v>
      </c>
      <c r="I149" s="289">
        <v>7</v>
      </c>
      <c r="J149" s="289">
        <v>8</v>
      </c>
      <c r="K149" s="289">
        <v>9</v>
      </c>
      <c r="L149" s="289">
        <v>10</v>
      </c>
      <c r="M149" s="289">
        <v>11</v>
      </c>
      <c r="N149" s="289">
        <v>12</v>
      </c>
      <c r="O149" s="289">
        <v>13</v>
      </c>
      <c r="P149" s="289">
        <v>14</v>
      </c>
      <c r="Q149" s="289">
        <v>15</v>
      </c>
      <c r="R149" s="289">
        <v>16</v>
      </c>
      <c r="S149" s="289">
        <v>17</v>
      </c>
      <c r="T149" s="289">
        <v>18</v>
      </c>
      <c r="U149" s="289">
        <v>19</v>
      </c>
      <c r="V149" s="289">
        <v>20</v>
      </c>
      <c r="W149" s="289">
        <v>21</v>
      </c>
      <c r="X149" s="289">
        <v>22</v>
      </c>
      <c r="Y149" s="289">
        <v>23</v>
      </c>
      <c r="Z149" s="289">
        <v>24</v>
      </c>
      <c r="AA149" s="289">
        <v>25</v>
      </c>
      <c r="AB149" s="289">
        <v>26</v>
      </c>
      <c r="AC149" s="289">
        <v>27</v>
      </c>
      <c r="AD149" s="289">
        <v>28</v>
      </c>
      <c r="AE149" s="289">
        <v>29</v>
      </c>
      <c r="AF149" s="289">
        <v>30</v>
      </c>
      <c r="AG149" s="289">
        <v>31</v>
      </c>
    </row>
    <row r="150" spans="2:33" s="291" customFormat="1" x14ac:dyDescent="0.2">
      <c r="B150" s="290">
        <v>0</v>
      </c>
      <c r="C150" s="320">
        <v>8.3000000000000007</v>
      </c>
      <c r="D150" s="320">
        <v>9.4700000000000006</v>
      </c>
      <c r="E150" s="320">
        <v>21.39</v>
      </c>
      <c r="F150" s="320">
        <v>9.52</v>
      </c>
      <c r="G150" s="320">
        <v>12.41</v>
      </c>
      <c r="H150" s="320">
        <v>17.91</v>
      </c>
      <c r="I150" s="320">
        <v>10.68</v>
      </c>
      <c r="J150" s="320">
        <v>9.6199999999999992</v>
      </c>
      <c r="K150" s="320">
        <v>10.54</v>
      </c>
      <c r="L150" s="320">
        <v>18.510000000000002</v>
      </c>
      <c r="M150" s="320">
        <v>10.16</v>
      </c>
      <c r="N150" s="320">
        <v>11.32</v>
      </c>
      <c r="O150" s="320">
        <v>10.18</v>
      </c>
      <c r="P150" s="320">
        <v>9.9700000000000006</v>
      </c>
      <c r="Q150" s="320">
        <v>11.37</v>
      </c>
      <c r="R150" s="320">
        <v>11.88</v>
      </c>
      <c r="S150" s="320">
        <v>11.66</v>
      </c>
      <c r="T150" s="320">
        <v>10.61</v>
      </c>
      <c r="U150" s="320">
        <v>10.41</v>
      </c>
      <c r="V150" s="320">
        <v>10.98</v>
      </c>
      <c r="W150" s="320">
        <v>16.28</v>
      </c>
      <c r="X150" s="320">
        <v>16.29</v>
      </c>
      <c r="Y150" s="320">
        <v>11.05</v>
      </c>
      <c r="Z150" s="320">
        <v>10.6</v>
      </c>
      <c r="AA150" s="320">
        <v>10.54</v>
      </c>
      <c r="AB150" s="342" t="s">
        <v>380</v>
      </c>
      <c r="AC150" s="320" t="s">
        <v>380</v>
      </c>
      <c r="AD150" s="320">
        <v>9.5399999999999991</v>
      </c>
      <c r="AE150" s="320">
        <v>11.59</v>
      </c>
      <c r="AF150" s="342" t="s">
        <v>379</v>
      </c>
      <c r="AG150" s="320">
        <v>56.81</v>
      </c>
    </row>
    <row r="151" spans="2:33" s="291" customFormat="1" x14ac:dyDescent="0.2">
      <c r="B151" s="290">
        <v>4.1666666666666664E-2</v>
      </c>
      <c r="C151" s="320">
        <v>15.49</v>
      </c>
      <c r="D151" s="320">
        <v>8.89</v>
      </c>
      <c r="E151" s="320">
        <v>25.29</v>
      </c>
      <c r="F151" s="320">
        <v>9.9499999999999993</v>
      </c>
      <c r="G151" s="320">
        <v>14.57</v>
      </c>
      <c r="H151" s="320">
        <v>10.7</v>
      </c>
      <c r="I151" s="320">
        <v>10.57</v>
      </c>
      <c r="J151" s="320">
        <v>9.64</v>
      </c>
      <c r="K151" s="320">
        <v>10.46</v>
      </c>
      <c r="L151" s="320">
        <v>17.98</v>
      </c>
      <c r="M151" s="320">
        <v>10.23</v>
      </c>
      <c r="N151" s="320">
        <v>12.51</v>
      </c>
      <c r="O151" s="320">
        <v>10.09</v>
      </c>
      <c r="P151" s="320">
        <v>9.9499999999999993</v>
      </c>
      <c r="Q151" s="320">
        <v>11.06</v>
      </c>
      <c r="R151" s="320">
        <v>11.88</v>
      </c>
      <c r="S151" s="320">
        <v>11.36</v>
      </c>
      <c r="T151" s="320">
        <v>10.91</v>
      </c>
      <c r="U151" s="320">
        <v>10.49</v>
      </c>
      <c r="V151" s="320">
        <v>39.369999999999997</v>
      </c>
      <c r="W151" s="320">
        <v>14.01</v>
      </c>
      <c r="X151" s="320">
        <v>12.25</v>
      </c>
      <c r="Y151" s="320">
        <v>11.06</v>
      </c>
      <c r="Z151" s="320">
        <v>10.85</v>
      </c>
      <c r="AA151" s="320">
        <v>12.52</v>
      </c>
      <c r="AB151" s="342" t="s">
        <v>380</v>
      </c>
      <c r="AC151" s="320" t="s">
        <v>380</v>
      </c>
      <c r="AD151" s="320">
        <v>10.66</v>
      </c>
      <c r="AE151" s="320">
        <v>10.9</v>
      </c>
      <c r="AF151" s="320">
        <v>10.29</v>
      </c>
      <c r="AG151" s="320">
        <v>15.29</v>
      </c>
    </row>
    <row r="152" spans="2:33" s="291" customFormat="1" x14ac:dyDescent="0.2">
      <c r="B152" s="290">
        <v>8.3333333333333329E-2</v>
      </c>
      <c r="C152" s="320">
        <v>25.86</v>
      </c>
      <c r="D152" s="320">
        <v>8.27</v>
      </c>
      <c r="E152" s="320">
        <v>34.020000000000003</v>
      </c>
      <c r="F152" s="320">
        <v>10</v>
      </c>
      <c r="G152" s="320">
        <v>32.5</v>
      </c>
      <c r="H152" s="320">
        <v>12.54</v>
      </c>
      <c r="I152" s="320">
        <v>9.4499999999999993</v>
      </c>
      <c r="J152" s="320">
        <v>9.66</v>
      </c>
      <c r="K152" s="320">
        <v>10.16</v>
      </c>
      <c r="L152" s="320">
        <v>26.49</v>
      </c>
      <c r="M152" s="320">
        <v>10.5</v>
      </c>
      <c r="N152" s="320">
        <v>10.69</v>
      </c>
      <c r="O152" s="320">
        <v>9.99</v>
      </c>
      <c r="P152" s="320">
        <v>9.41</v>
      </c>
      <c r="Q152" s="320">
        <v>10.85</v>
      </c>
      <c r="R152" s="320">
        <v>12.09</v>
      </c>
      <c r="S152" s="320">
        <v>11.66</v>
      </c>
      <c r="T152" s="320">
        <v>11.24</v>
      </c>
      <c r="U152" s="320">
        <v>10.28</v>
      </c>
      <c r="V152" s="320">
        <v>42.72</v>
      </c>
      <c r="W152" s="320">
        <v>13.32</v>
      </c>
      <c r="X152" s="320">
        <v>14.14</v>
      </c>
      <c r="Y152" s="320">
        <v>11.3</v>
      </c>
      <c r="Z152" s="320">
        <v>10.94</v>
      </c>
      <c r="AA152" s="320">
        <v>10.72</v>
      </c>
      <c r="AB152" s="342" t="s">
        <v>380</v>
      </c>
      <c r="AC152" s="320" t="s">
        <v>380</v>
      </c>
      <c r="AD152" s="320">
        <v>11.4</v>
      </c>
      <c r="AE152" s="320">
        <v>10.57</v>
      </c>
      <c r="AF152" s="320">
        <v>10.3</v>
      </c>
      <c r="AG152" s="320">
        <v>12.23</v>
      </c>
    </row>
    <row r="153" spans="2:33" s="291" customFormat="1" x14ac:dyDescent="0.2">
      <c r="B153" s="290">
        <v>0.125</v>
      </c>
      <c r="C153" s="320">
        <v>27.22</v>
      </c>
      <c r="D153" s="320">
        <v>8.2100000000000009</v>
      </c>
      <c r="E153" s="320">
        <v>10.29</v>
      </c>
      <c r="F153" s="320">
        <v>9.73</v>
      </c>
      <c r="G153" s="320">
        <v>11.49</v>
      </c>
      <c r="H153" s="320">
        <v>10.79</v>
      </c>
      <c r="I153" s="320">
        <v>9.41</v>
      </c>
      <c r="J153" s="320">
        <v>9.51</v>
      </c>
      <c r="K153" s="320">
        <v>10.34</v>
      </c>
      <c r="L153" s="320">
        <v>23.02</v>
      </c>
      <c r="M153" s="320">
        <v>18.14</v>
      </c>
      <c r="N153" s="320">
        <v>10.210000000000001</v>
      </c>
      <c r="O153" s="320">
        <v>14.73</v>
      </c>
      <c r="P153" s="320">
        <v>9.27</v>
      </c>
      <c r="Q153" s="320">
        <v>10.79</v>
      </c>
      <c r="R153" s="320">
        <v>15.82</v>
      </c>
      <c r="S153" s="320">
        <v>11.99</v>
      </c>
      <c r="T153" s="320">
        <v>11.45</v>
      </c>
      <c r="U153" s="320">
        <v>10.47</v>
      </c>
      <c r="V153" s="320">
        <v>41.38</v>
      </c>
      <c r="W153" s="320">
        <v>13.14</v>
      </c>
      <c r="X153" s="320">
        <v>11.79</v>
      </c>
      <c r="Y153" s="320">
        <v>11.34</v>
      </c>
      <c r="Z153" s="320">
        <v>10.77</v>
      </c>
      <c r="AA153" s="320">
        <v>10.51</v>
      </c>
      <c r="AB153" s="342" t="s">
        <v>380</v>
      </c>
      <c r="AC153" s="320" t="s">
        <v>380</v>
      </c>
      <c r="AD153" s="320">
        <v>11.37</v>
      </c>
      <c r="AE153" s="320">
        <v>10.3</v>
      </c>
      <c r="AF153" s="320">
        <v>10.210000000000001</v>
      </c>
      <c r="AG153" s="320">
        <v>12.97</v>
      </c>
    </row>
    <row r="154" spans="2:33" s="291" customFormat="1" x14ac:dyDescent="0.2">
      <c r="B154" s="290">
        <v>0.16666666666666666</v>
      </c>
      <c r="C154" s="320">
        <v>15.65</v>
      </c>
      <c r="D154" s="320">
        <v>9.4</v>
      </c>
      <c r="E154" s="320">
        <v>9.7100000000000009</v>
      </c>
      <c r="F154" s="320">
        <v>9.0500000000000007</v>
      </c>
      <c r="G154" s="320">
        <v>23.22</v>
      </c>
      <c r="H154" s="320">
        <v>10.31</v>
      </c>
      <c r="I154" s="320">
        <v>10</v>
      </c>
      <c r="J154" s="320">
        <v>9.6999999999999993</v>
      </c>
      <c r="K154" s="320">
        <v>14.96</v>
      </c>
      <c r="L154" s="320">
        <v>23.01</v>
      </c>
      <c r="M154" s="320">
        <v>14.14</v>
      </c>
      <c r="N154" s="320">
        <v>10.15</v>
      </c>
      <c r="O154" s="320">
        <v>11.21</v>
      </c>
      <c r="P154" s="320">
        <v>9.41</v>
      </c>
      <c r="Q154" s="320">
        <v>11.43</v>
      </c>
      <c r="R154" s="320">
        <v>22.54</v>
      </c>
      <c r="S154" s="320">
        <v>19.43</v>
      </c>
      <c r="T154" s="320">
        <v>11.12</v>
      </c>
      <c r="U154" s="320">
        <v>10.25</v>
      </c>
      <c r="V154" s="320">
        <v>32.36</v>
      </c>
      <c r="W154" s="320">
        <v>12.5</v>
      </c>
      <c r="X154" s="320">
        <v>20.059999999999999</v>
      </c>
      <c r="Y154" s="320">
        <v>10.91</v>
      </c>
      <c r="Z154" s="320">
        <v>10.54</v>
      </c>
      <c r="AA154" s="320">
        <v>10.51</v>
      </c>
      <c r="AB154" s="342" t="s">
        <v>380</v>
      </c>
      <c r="AC154" s="320" t="s">
        <v>380</v>
      </c>
      <c r="AD154" s="320">
        <v>10.41</v>
      </c>
      <c r="AE154" s="320">
        <v>10.7</v>
      </c>
      <c r="AF154" s="320">
        <v>11.04</v>
      </c>
      <c r="AG154" s="320">
        <v>10.99</v>
      </c>
    </row>
    <row r="155" spans="2:33" s="291" customFormat="1" x14ac:dyDescent="0.2">
      <c r="B155" s="290">
        <v>0.20833333333333334</v>
      </c>
      <c r="C155" s="320">
        <v>16.329999999999998</v>
      </c>
      <c r="D155" s="320">
        <v>26.79</v>
      </c>
      <c r="E155" s="320">
        <v>8.86</v>
      </c>
      <c r="F155" s="320">
        <v>8.18</v>
      </c>
      <c r="G155" s="320">
        <v>29.07</v>
      </c>
      <c r="H155" s="320">
        <v>10.51</v>
      </c>
      <c r="I155" s="320">
        <v>25.12</v>
      </c>
      <c r="J155" s="320">
        <v>9.61</v>
      </c>
      <c r="K155" s="320">
        <v>25.51</v>
      </c>
      <c r="L155" s="320">
        <v>11.8</v>
      </c>
      <c r="M155" s="320">
        <v>10.1</v>
      </c>
      <c r="N155" s="320">
        <v>9.69</v>
      </c>
      <c r="O155" s="320">
        <v>19.23</v>
      </c>
      <c r="P155" s="320">
        <v>9.31</v>
      </c>
      <c r="Q155" s="320">
        <v>14.46</v>
      </c>
      <c r="R155" s="320">
        <v>13.02</v>
      </c>
      <c r="S155" s="320">
        <v>22.5</v>
      </c>
      <c r="T155" s="320">
        <v>10.71</v>
      </c>
      <c r="U155" s="320">
        <v>10.02</v>
      </c>
      <c r="V155" s="320">
        <v>16.16</v>
      </c>
      <c r="W155" s="320">
        <v>12.47</v>
      </c>
      <c r="X155" s="320">
        <v>15.13</v>
      </c>
      <c r="Y155" s="320">
        <v>11.14</v>
      </c>
      <c r="Z155" s="320">
        <v>10.65</v>
      </c>
      <c r="AA155" s="320">
        <v>10.36</v>
      </c>
      <c r="AB155" s="342" t="s">
        <v>380</v>
      </c>
      <c r="AC155" s="320" t="s">
        <v>380</v>
      </c>
      <c r="AD155" s="320">
        <v>10.7</v>
      </c>
      <c r="AE155" s="320">
        <v>11</v>
      </c>
      <c r="AF155" s="320">
        <v>18.29</v>
      </c>
      <c r="AG155" s="320">
        <v>11.04</v>
      </c>
    </row>
    <row r="156" spans="2:33" s="291" customFormat="1" x14ac:dyDescent="0.2">
      <c r="B156" s="290">
        <v>0.25</v>
      </c>
      <c r="C156" s="320">
        <v>10.89</v>
      </c>
      <c r="D156" s="342" t="s">
        <v>379</v>
      </c>
      <c r="E156" s="320">
        <v>26.14</v>
      </c>
      <c r="F156" s="320">
        <v>8.83</v>
      </c>
      <c r="G156" s="342" t="s">
        <v>379</v>
      </c>
      <c r="H156" s="320">
        <v>35.32</v>
      </c>
      <c r="I156" s="342" t="s">
        <v>379</v>
      </c>
      <c r="J156" s="320">
        <v>15.33</v>
      </c>
      <c r="K156" s="342" t="s">
        <v>379</v>
      </c>
      <c r="L156" s="320">
        <v>15.71</v>
      </c>
      <c r="M156" s="320">
        <v>10.07</v>
      </c>
      <c r="N156" s="342" t="s">
        <v>379</v>
      </c>
      <c r="O156" s="320">
        <v>13.48</v>
      </c>
      <c r="P156" s="342" t="s">
        <v>379</v>
      </c>
      <c r="Q156" s="320">
        <v>11.43</v>
      </c>
      <c r="R156" s="342" t="s">
        <v>379</v>
      </c>
      <c r="S156" s="320" t="s">
        <v>379</v>
      </c>
      <c r="T156" s="320">
        <v>10.84</v>
      </c>
      <c r="U156" s="342" t="s">
        <v>379</v>
      </c>
      <c r="V156" s="320">
        <v>37.799999999999997</v>
      </c>
      <c r="W156" s="342" t="s">
        <v>379</v>
      </c>
      <c r="X156" s="320">
        <v>18.55</v>
      </c>
      <c r="Y156" s="342" t="s">
        <v>379</v>
      </c>
      <c r="Z156" s="320">
        <v>10.44</v>
      </c>
      <c r="AA156" s="320">
        <v>10.42</v>
      </c>
      <c r="AB156" s="342" t="s">
        <v>380</v>
      </c>
      <c r="AC156" s="320" t="s">
        <v>380</v>
      </c>
      <c r="AD156" s="342" t="s">
        <v>379</v>
      </c>
      <c r="AE156" s="320">
        <v>10.51</v>
      </c>
      <c r="AF156" s="342" t="s">
        <v>379</v>
      </c>
      <c r="AG156" s="320">
        <v>15.79</v>
      </c>
    </row>
    <row r="157" spans="2:33" s="291" customFormat="1" x14ac:dyDescent="0.2">
      <c r="B157" s="290">
        <v>0.29166666666666669</v>
      </c>
      <c r="C157" s="320">
        <v>14.96</v>
      </c>
      <c r="D157" s="320">
        <v>33.880000000000003</v>
      </c>
      <c r="E157" s="320">
        <v>13.13</v>
      </c>
      <c r="F157" s="320">
        <v>9.2100000000000009</v>
      </c>
      <c r="G157" s="320">
        <v>14.9</v>
      </c>
      <c r="H157" s="320">
        <v>26.63</v>
      </c>
      <c r="I157" s="320">
        <v>10.3</v>
      </c>
      <c r="J157" s="320">
        <v>10.44</v>
      </c>
      <c r="K157" s="320">
        <v>15.93</v>
      </c>
      <c r="L157" s="320">
        <v>14.03</v>
      </c>
      <c r="M157" s="320">
        <v>9.98</v>
      </c>
      <c r="N157" s="320">
        <v>9.58</v>
      </c>
      <c r="O157" s="320">
        <v>12.19</v>
      </c>
      <c r="P157" s="320">
        <v>9.61</v>
      </c>
      <c r="Q157" s="320">
        <v>21.25</v>
      </c>
      <c r="R157" s="320">
        <v>12.28</v>
      </c>
      <c r="S157" s="320" t="s">
        <v>380</v>
      </c>
      <c r="T157" s="320">
        <v>10.67</v>
      </c>
      <c r="U157" s="320">
        <v>17.64</v>
      </c>
      <c r="V157" s="320">
        <v>13.88</v>
      </c>
      <c r="W157" s="320">
        <v>11.94</v>
      </c>
      <c r="X157" s="320">
        <v>18.07</v>
      </c>
      <c r="Y157" s="320">
        <v>32.450000000000003</v>
      </c>
      <c r="Z157" s="320">
        <v>13.68</v>
      </c>
      <c r="AA157" s="320">
        <v>10.46</v>
      </c>
      <c r="AB157" s="342" t="s">
        <v>380</v>
      </c>
      <c r="AC157" s="320" t="s">
        <v>380</v>
      </c>
      <c r="AD157" s="320">
        <v>11.18</v>
      </c>
      <c r="AE157" s="320">
        <v>10.33</v>
      </c>
      <c r="AF157" s="320">
        <v>15.94</v>
      </c>
      <c r="AG157" s="320">
        <v>11.69</v>
      </c>
    </row>
    <row r="158" spans="2:33" s="291" customFormat="1" x14ac:dyDescent="0.2">
      <c r="B158" s="290">
        <v>0.33333333333333331</v>
      </c>
      <c r="C158" s="320">
        <v>9.61</v>
      </c>
      <c r="D158" s="320">
        <v>12.83</v>
      </c>
      <c r="E158" s="320">
        <v>9.56</v>
      </c>
      <c r="F158" s="320">
        <v>9.52</v>
      </c>
      <c r="G158" s="320">
        <v>15.1</v>
      </c>
      <c r="H158" s="320">
        <v>11.68</v>
      </c>
      <c r="I158" s="320">
        <v>14.64</v>
      </c>
      <c r="J158" s="320">
        <v>10.82</v>
      </c>
      <c r="K158" s="320">
        <v>11.09</v>
      </c>
      <c r="L158" s="320">
        <v>10.52</v>
      </c>
      <c r="M158" s="320">
        <v>9.8800000000000008</v>
      </c>
      <c r="N158" s="320">
        <v>10.18</v>
      </c>
      <c r="O158" s="320">
        <v>10.51</v>
      </c>
      <c r="P158" s="320">
        <v>9.75</v>
      </c>
      <c r="Q158" s="320">
        <v>21.25</v>
      </c>
      <c r="R158" s="320">
        <v>12.41</v>
      </c>
      <c r="S158" s="320" t="s">
        <v>380</v>
      </c>
      <c r="T158" s="320">
        <v>10.81</v>
      </c>
      <c r="U158" s="320">
        <v>11.26</v>
      </c>
      <c r="V158" s="320">
        <v>11.93</v>
      </c>
      <c r="W158" s="320">
        <v>12.18</v>
      </c>
      <c r="X158" s="320">
        <v>14.2</v>
      </c>
      <c r="Y158" s="320">
        <v>15.46</v>
      </c>
      <c r="Z158" s="320">
        <v>11.43</v>
      </c>
      <c r="AA158" s="320">
        <v>9.98</v>
      </c>
      <c r="AB158" s="342" t="s">
        <v>380</v>
      </c>
      <c r="AC158" s="320" t="s">
        <v>380</v>
      </c>
      <c r="AD158" s="320">
        <v>11.24</v>
      </c>
      <c r="AE158" s="320">
        <v>10.43</v>
      </c>
      <c r="AF158" s="320">
        <v>11.65</v>
      </c>
      <c r="AG158" s="320">
        <v>11.87</v>
      </c>
    </row>
    <row r="159" spans="2:33" s="291" customFormat="1" x14ac:dyDescent="0.2">
      <c r="B159" s="290">
        <v>0.375</v>
      </c>
      <c r="C159" s="320">
        <v>9.59</v>
      </c>
      <c r="D159" s="320">
        <v>11.52</v>
      </c>
      <c r="E159" s="320">
        <v>9.2100000000000009</v>
      </c>
      <c r="F159" s="320">
        <v>8.77</v>
      </c>
      <c r="G159" s="320">
        <v>14.03</v>
      </c>
      <c r="H159" s="320">
        <v>10.35</v>
      </c>
      <c r="I159" s="320">
        <v>10.47</v>
      </c>
      <c r="J159" s="320">
        <v>9.5299999999999994</v>
      </c>
      <c r="K159" s="320">
        <v>10.72</v>
      </c>
      <c r="L159" s="320">
        <v>10.34</v>
      </c>
      <c r="M159" s="320">
        <v>9.4700000000000006</v>
      </c>
      <c r="N159" s="320">
        <v>10.119999999999999</v>
      </c>
      <c r="O159" s="320">
        <v>10.41</v>
      </c>
      <c r="P159" s="320">
        <v>9.5299999999999994</v>
      </c>
      <c r="Q159" s="320">
        <v>11.69</v>
      </c>
      <c r="R159" s="320">
        <v>12.91</v>
      </c>
      <c r="S159" s="320" t="s">
        <v>380</v>
      </c>
      <c r="T159" s="320">
        <v>10.29</v>
      </c>
      <c r="U159" s="320">
        <v>11.31</v>
      </c>
      <c r="V159" s="320">
        <v>12.64</v>
      </c>
      <c r="W159" s="320">
        <v>11.96</v>
      </c>
      <c r="X159" s="320">
        <v>12.39</v>
      </c>
      <c r="Y159" s="320">
        <v>12.61</v>
      </c>
      <c r="Z159" s="320">
        <v>11.43</v>
      </c>
      <c r="AA159" s="320">
        <v>10.7</v>
      </c>
      <c r="AB159" s="342" t="s">
        <v>380</v>
      </c>
      <c r="AC159" s="320" t="s">
        <v>380</v>
      </c>
      <c r="AD159" s="320">
        <v>11.73</v>
      </c>
      <c r="AE159" s="320">
        <v>10.9</v>
      </c>
      <c r="AF159" s="320">
        <v>10.56</v>
      </c>
      <c r="AG159" s="320">
        <v>11.46</v>
      </c>
    </row>
    <row r="160" spans="2:33" s="291" customFormat="1" x14ac:dyDescent="0.2">
      <c r="B160" s="290">
        <v>0.41666666666666669</v>
      </c>
      <c r="C160" s="320">
        <v>9.44</v>
      </c>
      <c r="D160" s="320">
        <v>10.7</v>
      </c>
      <c r="E160" s="320">
        <v>9.85</v>
      </c>
      <c r="F160" s="320">
        <v>7.87</v>
      </c>
      <c r="G160" s="320">
        <v>19.23</v>
      </c>
      <c r="H160" s="320">
        <v>10.02</v>
      </c>
      <c r="I160" s="320">
        <v>10.029999999999999</v>
      </c>
      <c r="J160" s="320">
        <v>9.9499999999999993</v>
      </c>
      <c r="K160" s="320">
        <v>10.210000000000001</v>
      </c>
      <c r="L160" s="320">
        <v>9.9700000000000006</v>
      </c>
      <c r="M160" s="320">
        <v>9.0399999999999991</v>
      </c>
      <c r="N160" s="320">
        <v>10.119999999999999</v>
      </c>
      <c r="O160" s="320">
        <v>10.28</v>
      </c>
      <c r="P160" s="320">
        <v>9.64</v>
      </c>
      <c r="Q160" s="320">
        <v>11.24</v>
      </c>
      <c r="R160" s="320">
        <v>12.91</v>
      </c>
      <c r="S160" s="320" t="s">
        <v>379</v>
      </c>
      <c r="T160" s="320">
        <v>11.46</v>
      </c>
      <c r="U160" s="320">
        <v>11.03</v>
      </c>
      <c r="V160" s="320">
        <v>13.14</v>
      </c>
      <c r="W160" s="320">
        <v>11.83</v>
      </c>
      <c r="X160" s="342" t="s">
        <v>379</v>
      </c>
      <c r="Y160" s="320">
        <v>11.73</v>
      </c>
      <c r="Z160" s="320">
        <v>11.42</v>
      </c>
      <c r="AA160" s="320">
        <v>11.32</v>
      </c>
      <c r="AB160" s="342" t="s">
        <v>380</v>
      </c>
      <c r="AC160" s="320" t="s">
        <v>380</v>
      </c>
      <c r="AD160" s="320">
        <v>12.14</v>
      </c>
      <c r="AE160" s="320">
        <v>10.91</v>
      </c>
      <c r="AF160" s="320">
        <v>10.73</v>
      </c>
      <c r="AG160" s="320">
        <v>11.02</v>
      </c>
    </row>
    <row r="161" spans="2:36" s="291" customFormat="1" x14ac:dyDescent="0.2">
      <c r="B161" s="290">
        <v>0.45833333333333331</v>
      </c>
      <c r="C161" s="320">
        <v>9.7899999999999991</v>
      </c>
      <c r="D161" s="320">
        <v>10.39</v>
      </c>
      <c r="E161" s="320">
        <v>9.82</v>
      </c>
      <c r="F161" s="320">
        <v>7.72</v>
      </c>
      <c r="G161" s="320">
        <v>20.48</v>
      </c>
      <c r="H161" s="320">
        <v>9.65</v>
      </c>
      <c r="I161" s="320">
        <v>9.9600000000000009</v>
      </c>
      <c r="J161" s="320">
        <v>9.35</v>
      </c>
      <c r="K161" s="320">
        <v>9.89</v>
      </c>
      <c r="L161" s="320">
        <v>10.23</v>
      </c>
      <c r="M161" s="320">
        <v>9.86</v>
      </c>
      <c r="N161" s="320">
        <v>10.28</v>
      </c>
      <c r="O161" s="320">
        <v>10.210000000000001</v>
      </c>
      <c r="P161" s="320">
        <v>9.5399999999999991</v>
      </c>
      <c r="Q161" s="320">
        <v>10.98</v>
      </c>
      <c r="R161" s="320">
        <v>12.36</v>
      </c>
      <c r="S161" s="320">
        <v>11.55</v>
      </c>
      <c r="T161" s="320">
        <v>11.06</v>
      </c>
      <c r="U161" s="320">
        <v>11.16</v>
      </c>
      <c r="V161" s="320">
        <v>12.74</v>
      </c>
      <c r="W161" s="320">
        <v>12.49</v>
      </c>
      <c r="X161" s="320">
        <v>11.98</v>
      </c>
      <c r="Y161" s="320">
        <v>11.4</v>
      </c>
      <c r="Z161" s="320">
        <v>11.3</v>
      </c>
      <c r="AA161" s="320" t="s">
        <v>379</v>
      </c>
      <c r="AB161" s="342" t="s">
        <v>380</v>
      </c>
      <c r="AC161" s="320" t="s">
        <v>380</v>
      </c>
      <c r="AD161" s="320">
        <v>11.74</v>
      </c>
      <c r="AE161" s="320">
        <v>10.84</v>
      </c>
      <c r="AF161" s="320">
        <v>10.44</v>
      </c>
      <c r="AG161" s="320">
        <v>10.75</v>
      </c>
    </row>
    <row r="162" spans="2:36" s="291" customFormat="1" x14ac:dyDescent="0.2">
      <c r="B162" s="290">
        <v>0.5</v>
      </c>
      <c r="C162" s="320">
        <v>9.31</v>
      </c>
      <c r="D162" s="320">
        <v>10.210000000000001</v>
      </c>
      <c r="E162" s="320">
        <v>9.59</v>
      </c>
      <c r="F162" s="320">
        <v>8.52</v>
      </c>
      <c r="G162" s="320">
        <v>20.49</v>
      </c>
      <c r="H162" s="320">
        <v>9.61</v>
      </c>
      <c r="I162" s="320">
        <v>9.9600000000000009</v>
      </c>
      <c r="J162" s="320">
        <v>8.9600000000000009</v>
      </c>
      <c r="K162" s="320">
        <v>10.08</v>
      </c>
      <c r="L162" s="320">
        <v>9.93</v>
      </c>
      <c r="M162" s="320">
        <v>10.01</v>
      </c>
      <c r="N162" s="320">
        <v>10.62</v>
      </c>
      <c r="O162" s="320">
        <v>9.91</v>
      </c>
      <c r="P162" s="320">
        <v>9.0299999999999994</v>
      </c>
      <c r="Q162" s="320">
        <v>10.54</v>
      </c>
      <c r="R162" s="320">
        <v>12.37</v>
      </c>
      <c r="S162" s="320">
        <v>10.71</v>
      </c>
      <c r="T162" s="320">
        <v>10.42</v>
      </c>
      <c r="U162" s="320">
        <v>10.99</v>
      </c>
      <c r="V162" s="320">
        <v>12.47</v>
      </c>
      <c r="W162" s="320">
        <v>11.96</v>
      </c>
      <c r="X162" s="320">
        <v>12.17</v>
      </c>
      <c r="Y162" s="320">
        <v>11.31</v>
      </c>
      <c r="Z162" s="320">
        <v>10.89</v>
      </c>
      <c r="AA162" s="320" t="s">
        <v>380</v>
      </c>
      <c r="AB162" s="342" t="s">
        <v>380</v>
      </c>
      <c r="AC162" s="320" t="s">
        <v>379</v>
      </c>
      <c r="AD162" s="320">
        <v>12.19</v>
      </c>
      <c r="AE162" s="320">
        <v>10.68</v>
      </c>
      <c r="AF162" s="320">
        <v>10.55</v>
      </c>
      <c r="AG162" s="320">
        <v>10.76</v>
      </c>
    </row>
    <row r="163" spans="2:36" s="291" customFormat="1" x14ac:dyDescent="0.2">
      <c r="B163" s="290">
        <v>0.54166666666666663</v>
      </c>
      <c r="C163" s="320">
        <v>9.25</v>
      </c>
      <c r="D163" s="320">
        <v>10.43</v>
      </c>
      <c r="E163" s="320">
        <v>9.93</v>
      </c>
      <c r="F163" s="320">
        <v>8.39</v>
      </c>
      <c r="G163" s="320">
        <v>23.77</v>
      </c>
      <c r="H163" s="320">
        <v>9.68</v>
      </c>
      <c r="I163" s="320">
        <v>10</v>
      </c>
      <c r="J163" s="320">
        <v>8.6999999999999993</v>
      </c>
      <c r="K163" s="320">
        <v>10.199999999999999</v>
      </c>
      <c r="L163" s="320">
        <v>9.56</v>
      </c>
      <c r="M163" s="320">
        <v>10.220000000000001</v>
      </c>
      <c r="N163" s="320">
        <v>10.24</v>
      </c>
      <c r="O163" s="320">
        <v>9.8800000000000008</v>
      </c>
      <c r="P163" s="320">
        <v>15.76</v>
      </c>
      <c r="Q163" s="320">
        <v>11.01</v>
      </c>
      <c r="R163" s="320">
        <v>12.29</v>
      </c>
      <c r="S163" s="320">
        <v>10.85</v>
      </c>
      <c r="T163" s="320">
        <v>10.42</v>
      </c>
      <c r="U163" s="320">
        <v>10.54</v>
      </c>
      <c r="V163" s="320">
        <v>12.01</v>
      </c>
      <c r="W163" s="320">
        <v>11.98</v>
      </c>
      <c r="X163" s="320">
        <v>12.06</v>
      </c>
      <c r="Y163" s="320">
        <v>11.39</v>
      </c>
      <c r="Z163" s="320">
        <v>11.01</v>
      </c>
      <c r="AA163" s="320" t="s">
        <v>380</v>
      </c>
      <c r="AB163" s="342" t="s">
        <v>380</v>
      </c>
      <c r="AC163" s="320">
        <v>10.91</v>
      </c>
      <c r="AD163" s="320">
        <v>12.55</v>
      </c>
      <c r="AE163" s="342" t="s">
        <v>379</v>
      </c>
      <c r="AF163" s="320">
        <v>11.04</v>
      </c>
      <c r="AG163" s="320">
        <v>11.12</v>
      </c>
    </row>
    <row r="164" spans="2:36" s="291" customFormat="1" x14ac:dyDescent="0.2">
      <c r="B164" s="290">
        <v>0.58333333333333337</v>
      </c>
      <c r="C164" s="320">
        <v>9.08</v>
      </c>
      <c r="D164" s="320">
        <v>10.220000000000001</v>
      </c>
      <c r="E164" s="320">
        <v>9.5</v>
      </c>
      <c r="F164" s="320">
        <v>8.27</v>
      </c>
      <c r="G164" s="320">
        <v>10.62</v>
      </c>
      <c r="H164" s="320">
        <v>9.91</v>
      </c>
      <c r="I164" s="320">
        <v>9.49</v>
      </c>
      <c r="J164" s="320">
        <v>9.18</v>
      </c>
      <c r="K164" s="320">
        <v>9.98</v>
      </c>
      <c r="L164" s="320">
        <v>9.83</v>
      </c>
      <c r="M164" s="320">
        <v>10.14</v>
      </c>
      <c r="N164" s="320">
        <v>10.47</v>
      </c>
      <c r="O164" s="320">
        <v>9.5399999999999991</v>
      </c>
      <c r="P164" s="320">
        <v>16.75</v>
      </c>
      <c r="Q164" s="320">
        <v>11.12</v>
      </c>
      <c r="R164" s="320">
        <v>12.28</v>
      </c>
      <c r="S164" s="320">
        <v>10.77</v>
      </c>
      <c r="T164" s="320">
        <v>10.56</v>
      </c>
      <c r="U164" s="342" t="s">
        <v>379</v>
      </c>
      <c r="V164" s="320">
        <v>12.32</v>
      </c>
      <c r="W164" s="320">
        <v>12.61</v>
      </c>
      <c r="X164" s="320">
        <v>12.33</v>
      </c>
      <c r="Y164" s="320">
        <v>11.25</v>
      </c>
      <c r="Z164" s="320">
        <v>11.09</v>
      </c>
      <c r="AA164" s="320" t="s">
        <v>380</v>
      </c>
      <c r="AB164" s="342" t="s">
        <v>380</v>
      </c>
      <c r="AC164" s="320">
        <v>10.8</v>
      </c>
      <c r="AD164" s="320">
        <v>12.83</v>
      </c>
      <c r="AE164" s="320">
        <v>11.13</v>
      </c>
      <c r="AF164" s="320">
        <v>11.25</v>
      </c>
      <c r="AG164" s="320">
        <v>11.12</v>
      </c>
    </row>
    <row r="165" spans="2:36" s="291" customFormat="1" x14ac:dyDescent="0.2">
      <c r="B165" s="290">
        <v>0.625</v>
      </c>
      <c r="C165" s="320">
        <v>8.68</v>
      </c>
      <c r="D165" s="320">
        <v>10.220000000000001</v>
      </c>
      <c r="E165" s="320">
        <v>8.73</v>
      </c>
      <c r="F165" s="320">
        <v>9.2799999999999994</v>
      </c>
      <c r="G165" s="320">
        <v>10.65</v>
      </c>
      <c r="H165" s="320">
        <v>9.8699999999999992</v>
      </c>
      <c r="I165" s="320">
        <v>10.15</v>
      </c>
      <c r="J165" s="320">
        <v>9.1</v>
      </c>
      <c r="K165" s="320">
        <v>9.77</v>
      </c>
      <c r="L165" s="320">
        <v>10.210000000000001</v>
      </c>
      <c r="M165" s="320">
        <v>10.24</v>
      </c>
      <c r="N165" s="320">
        <v>10.76</v>
      </c>
      <c r="O165" s="320">
        <v>9.19</v>
      </c>
      <c r="P165" s="320">
        <v>24.39</v>
      </c>
      <c r="Q165" s="320">
        <v>11.4</v>
      </c>
      <c r="R165" s="320">
        <v>11.97</v>
      </c>
      <c r="S165" s="320">
        <v>10.69</v>
      </c>
      <c r="T165" s="320">
        <v>10.67</v>
      </c>
      <c r="U165" s="320">
        <v>10.98</v>
      </c>
      <c r="V165" s="320">
        <v>12.28</v>
      </c>
      <c r="W165" s="320">
        <v>12.55</v>
      </c>
      <c r="X165" s="320">
        <v>11.6</v>
      </c>
      <c r="Y165" s="320">
        <v>11.42</v>
      </c>
      <c r="Z165" s="320">
        <v>10.89</v>
      </c>
      <c r="AA165" s="320" t="s">
        <v>380</v>
      </c>
      <c r="AB165" s="342" t="s">
        <v>380</v>
      </c>
      <c r="AC165" s="320">
        <v>11.34</v>
      </c>
      <c r="AD165" s="320">
        <v>11.32</v>
      </c>
      <c r="AE165" s="320">
        <v>10.45</v>
      </c>
      <c r="AF165" s="320">
        <v>10.62</v>
      </c>
      <c r="AG165" s="320">
        <v>10.43</v>
      </c>
    </row>
    <row r="166" spans="2:36" s="291" customFormat="1" x14ac:dyDescent="0.2">
      <c r="B166" s="290">
        <v>0.66666666666666663</v>
      </c>
      <c r="C166" s="320">
        <v>8.89</v>
      </c>
      <c r="D166" s="320">
        <v>10</v>
      </c>
      <c r="E166" s="320">
        <v>8.73</v>
      </c>
      <c r="F166" s="320">
        <v>9.93</v>
      </c>
      <c r="G166" s="320">
        <v>10.5</v>
      </c>
      <c r="H166" s="320">
        <v>9.36</v>
      </c>
      <c r="I166" s="320">
        <v>9.83</v>
      </c>
      <c r="J166" s="320">
        <v>9.65</v>
      </c>
      <c r="K166" s="320">
        <v>10.54</v>
      </c>
      <c r="L166" s="320">
        <v>10.48</v>
      </c>
      <c r="M166" s="320">
        <v>10.029999999999999</v>
      </c>
      <c r="N166" s="320">
        <v>10.93</v>
      </c>
      <c r="O166" s="320">
        <v>9.06</v>
      </c>
      <c r="P166" s="320">
        <v>23.12</v>
      </c>
      <c r="Q166" s="320">
        <v>11.46</v>
      </c>
      <c r="R166" s="320">
        <v>11.61</v>
      </c>
      <c r="S166" s="320">
        <v>10.46</v>
      </c>
      <c r="T166" s="320">
        <v>10.83</v>
      </c>
      <c r="U166" s="320">
        <v>10.53</v>
      </c>
      <c r="V166" s="320">
        <v>12.09</v>
      </c>
      <c r="W166" s="320">
        <v>12.06</v>
      </c>
      <c r="X166" s="320">
        <v>11.73</v>
      </c>
      <c r="Y166" s="320">
        <v>11.02</v>
      </c>
      <c r="Z166" s="320">
        <v>11.59</v>
      </c>
      <c r="AA166" s="320" t="s">
        <v>380</v>
      </c>
      <c r="AB166" s="342" t="s">
        <v>380</v>
      </c>
      <c r="AC166" s="342" t="s">
        <v>379</v>
      </c>
      <c r="AD166" s="320">
        <v>11.66</v>
      </c>
      <c r="AE166" s="320">
        <v>10.17</v>
      </c>
      <c r="AF166" s="320">
        <v>10.32</v>
      </c>
      <c r="AG166" s="320">
        <v>10.47</v>
      </c>
    </row>
    <row r="167" spans="2:36" s="291" customFormat="1" x14ac:dyDescent="0.2">
      <c r="B167" s="290">
        <v>0.70833333333333337</v>
      </c>
      <c r="C167" s="320">
        <v>8.6199999999999992</v>
      </c>
      <c r="D167" s="320">
        <v>8.58</v>
      </c>
      <c r="E167" s="320">
        <v>9.0500000000000007</v>
      </c>
      <c r="F167" s="320">
        <v>9.48</v>
      </c>
      <c r="G167" s="320">
        <v>14.9</v>
      </c>
      <c r="H167" s="320">
        <v>9.59</v>
      </c>
      <c r="I167" s="320">
        <v>9.83</v>
      </c>
      <c r="J167" s="320">
        <v>10.14</v>
      </c>
      <c r="K167" s="320">
        <v>10.4</v>
      </c>
      <c r="L167" s="320">
        <v>10.59</v>
      </c>
      <c r="M167" s="320">
        <v>10.28</v>
      </c>
      <c r="N167" s="320">
        <v>10.6</v>
      </c>
      <c r="O167" s="320">
        <v>9.31</v>
      </c>
      <c r="P167" s="320">
        <v>26.26</v>
      </c>
      <c r="Q167" s="320">
        <v>10.93</v>
      </c>
      <c r="R167" s="320">
        <v>11.49</v>
      </c>
      <c r="S167" s="320">
        <v>10.53</v>
      </c>
      <c r="T167" s="320">
        <v>11.17</v>
      </c>
      <c r="U167" s="320">
        <v>10.26</v>
      </c>
      <c r="V167" s="320">
        <v>12.98</v>
      </c>
      <c r="W167" s="320">
        <v>12.05</v>
      </c>
      <c r="X167" s="320">
        <v>11.7</v>
      </c>
      <c r="Y167" s="320">
        <v>10.91</v>
      </c>
      <c r="Z167" s="320">
        <v>11.2</v>
      </c>
      <c r="AA167" s="320" t="s">
        <v>380</v>
      </c>
      <c r="AB167" s="342" t="s">
        <v>380</v>
      </c>
      <c r="AC167" s="320">
        <v>10.89</v>
      </c>
      <c r="AD167" s="320">
        <v>10.96</v>
      </c>
      <c r="AE167" s="320">
        <v>10.25</v>
      </c>
      <c r="AF167" s="320">
        <v>10.199999999999999</v>
      </c>
      <c r="AG167" s="320">
        <v>10.5</v>
      </c>
    </row>
    <row r="168" spans="2:36" s="291" customFormat="1" x14ac:dyDescent="0.2">
      <c r="B168" s="290">
        <v>0.75</v>
      </c>
      <c r="C168" s="320">
        <v>8.89</v>
      </c>
      <c r="D168" s="320">
        <v>9.5500000000000007</v>
      </c>
      <c r="E168" s="320">
        <v>9.31</v>
      </c>
      <c r="F168" s="320">
        <v>8.5299999999999994</v>
      </c>
      <c r="G168" s="320">
        <v>16.79</v>
      </c>
      <c r="H168" s="320">
        <v>9.43</v>
      </c>
      <c r="I168" s="320">
        <v>9.81</v>
      </c>
      <c r="J168" s="320">
        <v>10.47</v>
      </c>
      <c r="K168" s="320">
        <v>10.42</v>
      </c>
      <c r="L168" s="320">
        <v>10.02</v>
      </c>
      <c r="M168" s="320">
        <v>10.34</v>
      </c>
      <c r="N168" s="320">
        <v>10.7</v>
      </c>
      <c r="O168" s="320">
        <v>9.57</v>
      </c>
      <c r="P168" s="320">
        <v>10.130000000000001</v>
      </c>
      <c r="Q168" s="320">
        <v>11.47</v>
      </c>
      <c r="R168" s="320">
        <v>11.52</v>
      </c>
      <c r="S168" s="320">
        <v>10.64</v>
      </c>
      <c r="T168" s="320">
        <v>10.35</v>
      </c>
      <c r="U168" s="320">
        <v>10.83</v>
      </c>
      <c r="V168" s="320">
        <v>12.57</v>
      </c>
      <c r="W168" s="320">
        <v>12.72</v>
      </c>
      <c r="X168" s="320">
        <v>11.83</v>
      </c>
      <c r="Y168" s="320">
        <v>10.53</v>
      </c>
      <c r="Z168" s="320">
        <v>11.7</v>
      </c>
      <c r="AA168" s="320" t="s">
        <v>380</v>
      </c>
      <c r="AB168" s="342" t="s">
        <v>380</v>
      </c>
      <c r="AC168" s="320">
        <v>10.89</v>
      </c>
      <c r="AD168" s="320">
        <v>10.73</v>
      </c>
      <c r="AE168" s="320">
        <v>10.16</v>
      </c>
      <c r="AF168" s="320">
        <v>10.56</v>
      </c>
      <c r="AG168" s="320">
        <v>10.46</v>
      </c>
      <c r="AJ168"/>
    </row>
    <row r="169" spans="2:36" s="291" customFormat="1" x14ac:dyDescent="0.2">
      <c r="B169" s="290">
        <v>0.79166666666666663</v>
      </c>
      <c r="C169" s="320">
        <v>9.0500000000000007</v>
      </c>
      <c r="D169" s="320">
        <v>9.83</v>
      </c>
      <c r="E169" s="320">
        <v>9.65</v>
      </c>
      <c r="F169" s="320">
        <v>8.19</v>
      </c>
      <c r="G169" s="320">
        <v>25.35</v>
      </c>
      <c r="H169" s="320">
        <v>9.65</v>
      </c>
      <c r="I169" s="320">
        <v>9.86</v>
      </c>
      <c r="J169" s="320">
        <v>10.130000000000001</v>
      </c>
      <c r="K169" s="320">
        <v>17.09</v>
      </c>
      <c r="L169" s="320">
        <v>10</v>
      </c>
      <c r="M169" s="320">
        <v>10.26</v>
      </c>
      <c r="N169" s="320">
        <v>10.55</v>
      </c>
      <c r="O169" s="320">
        <v>9.5299999999999994</v>
      </c>
      <c r="P169" s="320" t="s">
        <v>379</v>
      </c>
      <c r="Q169" s="342" t="s">
        <v>379</v>
      </c>
      <c r="R169" s="320">
        <v>11.66</v>
      </c>
      <c r="S169" s="320">
        <v>11.11</v>
      </c>
      <c r="T169" s="320">
        <v>10.39</v>
      </c>
      <c r="U169" s="320">
        <v>11.09</v>
      </c>
      <c r="V169" s="320">
        <v>12.67</v>
      </c>
      <c r="W169" s="320">
        <v>18.579999999999998</v>
      </c>
      <c r="X169" s="320">
        <v>11.36</v>
      </c>
      <c r="Y169" s="320">
        <v>10.81</v>
      </c>
      <c r="Z169" s="320">
        <v>17.59</v>
      </c>
      <c r="AA169" s="320" t="s">
        <v>380</v>
      </c>
      <c r="AB169" s="342" t="s">
        <v>380</v>
      </c>
      <c r="AC169" s="320">
        <v>10.210000000000001</v>
      </c>
      <c r="AD169" s="320">
        <v>11.04</v>
      </c>
      <c r="AE169" s="320">
        <v>10.67</v>
      </c>
      <c r="AF169" s="320">
        <v>10.42</v>
      </c>
      <c r="AG169" s="320">
        <v>10.48</v>
      </c>
      <c r="AJ169"/>
    </row>
    <row r="170" spans="2:36" s="291" customFormat="1" x14ac:dyDescent="0.2">
      <c r="B170" s="290">
        <v>0.83333333333333337</v>
      </c>
      <c r="C170" s="320">
        <v>9.02</v>
      </c>
      <c r="D170" s="320">
        <v>9.77</v>
      </c>
      <c r="E170" s="320">
        <v>8.7799999999999994</v>
      </c>
      <c r="F170" s="320">
        <v>8.44</v>
      </c>
      <c r="G170" s="320">
        <v>11.98</v>
      </c>
      <c r="H170" s="320">
        <v>10.029999999999999</v>
      </c>
      <c r="I170" s="320">
        <v>9.57</v>
      </c>
      <c r="J170" s="320">
        <v>10.18</v>
      </c>
      <c r="K170" s="320">
        <v>19.91</v>
      </c>
      <c r="L170" s="320">
        <v>9.9499999999999993</v>
      </c>
      <c r="M170" s="320">
        <v>10.37</v>
      </c>
      <c r="N170" s="320">
        <v>10.02</v>
      </c>
      <c r="O170" s="320">
        <v>9.34</v>
      </c>
      <c r="P170" s="320" t="s">
        <v>380</v>
      </c>
      <c r="Q170" s="320">
        <v>11.77</v>
      </c>
      <c r="R170" s="320">
        <v>11.72</v>
      </c>
      <c r="S170" s="320">
        <v>10.83</v>
      </c>
      <c r="T170" s="320">
        <v>10.75</v>
      </c>
      <c r="U170" s="320">
        <v>11.14</v>
      </c>
      <c r="V170" s="320">
        <v>12.81</v>
      </c>
      <c r="W170" s="320">
        <v>28</v>
      </c>
      <c r="X170" s="320">
        <v>11.59</v>
      </c>
      <c r="Y170" s="320">
        <v>10.88</v>
      </c>
      <c r="Z170" s="320">
        <v>12.42</v>
      </c>
      <c r="AA170" s="320" t="s">
        <v>380</v>
      </c>
      <c r="AB170" s="342" t="s">
        <v>380</v>
      </c>
      <c r="AC170" s="320">
        <v>10.19</v>
      </c>
      <c r="AD170" s="320">
        <v>11.6</v>
      </c>
      <c r="AE170" s="320">
        <v>10.029999999999999</v>
      </c>
      <c r="AF170" s="320">
        <v>10.48</v>
      </c>
      <c r="AG170" s="320">
        <v>11.06</v>
      </c>
      <c r="AJ170"/>
    </row>
    <row r="171" spans="2:36" s="291" customFormat="1" x14ac:dyDescent="0.2">
      <c r="B171" s="290">
        <v>0.875</v>
      </c>
      <c r="C171" s="320">
        <v>11.35</v>
      </c>
      <c r="D171" s="320">
        <v>9.3000000000000007</v>
      </c>
      <c r="E171" s="320">
        <v>9.16</v>
      </c>
      <c r="F171" s="320">
        <v>8.35</v>
      </c>
      <c r="G171" s="320">
        <v>11.69</v>
      </c>
      <c r="H171" s="320">
        <v>10.68</v>
      </c>
      <c r="I171" s="320">
        <v>9.64</v>
      </c>
      <c r="J171" s="320">
        <v>12.41</v>
      </c>
      <c r="K171" s="320">
        <v>10.46</v>
      </c>
      <c r="L171" s="320">
        <v>9.6300000000000008</v>
      </c>
      <c r="M171" s="320">
        <v>10.97</v>
      </c>
      <c r="N171" s="320">
        <v>10.33</v>
      </c>
      <c r="O171" s="320">
        <v>9.33</v>
      </c>
      <c r="P171" s="320" t="s">
        <v>380</v>
      </c>
      <c r="Q171" s="320">
        <v>11.83</v>
      </c>
      <c r="R171" s="320">
        <v>11.53</v>
      </c>
      <c r="S171" s="320">
        <v>10.52</v>
      </c>
      <c r="T171" s="320">
        <v>10.72</v>
      </c>
      <c r="U171" s="320">
        <v>10.53</v>
      </c>
      <c r="V171" s="320">
        <v>12.71</v>
      </c>
      <c r="W171" s="320">
        <v>14.87</v>
      </c>
      <c r="X171" s="320">
        <v>11.19</v>
      </c>
      <c r="Y171" s="320">
        <v>10.72</v>
      </c>
      <c r="Z171" s="320">
        <v>11.09</v>
      </c>
      <c r="AA171" s="320" t="s">
        <v>380</v>
      </c>
      <c r="AB171" s="342" t="s">
        <v>380</v>
      </c>
      <c r="AC171" s="320">
        <v>9.73</v>
      </c>
      <c r="AD171" s="320">
        <v>11.42</v>
      </c>
      <c r="AE171" s="320">
        <v>10.07</v>
      </c>
      <c r="AF171" s="320">
        <v>10.66</v>
      </c>
      <c r="AG171" s="320">
        <v>10.87</v>
      </c>
      <c r="AJ171"/>
    </row>
    <row r="172" spans="2:36" s="291" customFormat="1" x14ac:dyDescent="0.2">
      <c r="B172" s="290">
        <v>0.91666666666666663</v>
      </c>
      <c r="C172" s="320">
        <v>29.54</v>
      </c>
      <c r="D172" s="320">
        <v>9.68</v>
      </c>
      <c r="E172" s="320">
        <v>9.84</v>
      </c>
      <c r="F172" s="320">
        <v>8.6199999999999992</v>
      </c>
      <c r="G172" s="320">
        <v>14.55</v>
      </c>
      <c r="H172" s="320">
        <v>11.05</v>
      </c>
      <c r="I172" s="320">
        <v>9.76</v>
      </c>
      <c r="J172" s="320">
        <v>10.92</v>
      </c>
      <c r="K172" s="320">
        <v>10.41</v>
      </c>
      <c r="L172" s="320">
        <v>9.5500000000000007</v>
      </c>
      <c r="M172" s="320">
        <v>13.18</v>
      </c>
      <c r="N172" s="320">
        <v>10.15</v>
      </c>
      <c r="O172" s="320">
        <v>8.75</v>
      </c>
      <c r="P172" s="320" t="s">
        <v>380</v>
      </c>
      <c r="Q172" s="320">
        <v>11.93</v>
      </c>
      <c r="R172" s="320">
        <v>11.67</v>
      </c>
      <c r="S172" s="320">
        <v>10.75</v>
      </c>
      <c r="T172" s="320">
        <v>10.64</v>
      </c>
      <c r="U172" s="320">
        <v>11.26</v>
      </c>
      <c r="V172" s="320">
        <v>12.92</v>
      </c>
      <c r="W172" s="320">
        <v>26.27</v>
      </c>
      <c r="X172" s="320">
        <v>11.1</v>
      </c>
      <c r="Y172" s="320">
        <v>10.5</v>
      </c>
      <c r="Z172" s="320">
        <v>10.54</v>
      </c>
      <c r="AA172" s="320" t="s">
        <v>380</v>
      </c>
      <c r="AB172" s="342" t="s">
        <v>380</v>
      </c>
      <c r="AC172" s="320">
        <v>9.2799999999999994</v>
      </c>
      <c r="AD172" s="320">
        <v>11.07</v>
      </c>
      <c r="AE172" s="320">
        <v>10.29</v>
      </c>
      <c r="AF172" s="320">
        <v>10.48</v>
      </c>
      <c r="AG172" s="320">
        <v>10.64</v>
      </c>
    </row>
    <row r="173" spans="2:36" s="291" customFormat="1" x14ac:dyDescent="0.2">
      <c r="B173" s="290">
        <v>0.95833333333333337</v>
      </c>
      <c r="C173" s="320">
        <v>32.07</v>
      </c>
      <c r="D173" s="320">
        <v>10.02</v>
      </c>
      <c r="E173" s="320">
        <v>10.16</v>
      </c>
      <c r="F173" s="320">
        <v>10.09</v>
      </c>
      <c r="G173" s="320">
        <v>16.670000000000002</v>
      </c>
      <c r="H173" s="320">
        <v>10.75</v>
      </c>
      <c r="I173" s="320">
        <v>9.82</v>
      </c>
      <c r="J173" s="320">
        <v>10.82</v>
      </c>
      <c r="K173" s="320">
        <v>14.85</v>
      </c>
      <c r="L173" s="320">
        <v>10.029999999999999</v>
      </c>
      <c r="M173" s="320">
        <v>11.27</v>
      </c>
      <c r="N173" s="320">
        <v>9.68</v>
      </c>
      <c r="O173" s="320">
        <v>9.82</v>
      </c>
      <c r="P173" s="320" t="s">
        <v>379</v>
      </c>
      <c r="Q173" s="320">
        <v>12</v>
      </c>
      <c r="R173" s="320">
        <v>11.53</v>
      </c>
      <c r="S173" s="320">
        <v>10.75</v>
      </c>
      <c r="T173" s="320">
        <v>10.99</v>
      </c>
      <c r="U173" s="320">
        <v>10.4</v>
      </c>
      <c r="V173" s="320">
        <v>15.84</v>
      </c>
      <c r="W173" s="320">
        <v>16.89</v>
      </c>
      <c r="X173" s="320">
        <v>10.92</v>
      </c>
      <c r="Y173" s="320">
        <v>10.44</v>
      </c>
      <c r="Z173" s="320">
        <v>10.6</v>
      </c>
      <c r="AA173" s="320" t="s">
        <v>380</v>
      </c>
      <c r="AB173" s="342" t="s">
        <v>380</v>
      </c>
      <c r="AC173" s="320">
        <v>9.5</v>
      </c>
      <c r="AD173" s="320">
        <v>10.96</v>
      </c>
      <c r="AE173" s="342" t="s">
        <v>379</v>
      </c>
      <c r="AF173" s="320">
        <v>11</v>
      </c>
      <c r="AG173" s="320">
        <v>10.72</v>
      </c>
    </row>
    <row r="174" spans="2:36" s="293" customFormat="1" ht="33" customHeight="1" x14ac:dyDescent="0.2">
      <c r="B174" s="288" t="s">
        <v>369</v>
      </c>
      <c r="C174" s="352">
        <v>13.62</v>
      </c>
      <c r="D174" s="352">
        <v>11.66</v>
      </c>
      <c r="E174" s="352">
        <v>12.49</v>
      </c>
      <c r="F174" s="352">
        <v>8.94</v>
      </c>
      <c r="G174" s="352">
        <v>17.170000000000002</v>
      </c>
      <c r="H174" s="352">
        <v>12.33</v>
      </c>
      <c r="I174" s="352">
        <v>10.8</v>
      </c>
      <c r="J174" s="352">
        <v>10.16</v>
      </c>
      <c r="K174" s="352">
        <v>12.34</v>
      </c>
      <c r="L174" s="352">
        <v>12.97</v>
      </c>
      <c r="M174" s="352">
        <v>10.79</v>
      </c>
      <c r="N174" s="352">
        <v>10.43</v>
      </c>
      <c r="O174" s="352">
        <v>10.66</v>
      </c>
      <c r="P174" s="352">
        <v>12.82</v>
      </c>
      <c r="Q174" s="352">
        <v>12.32</v>
      </c>
      <c r="R174" s="352">
        <v>12.68</v>
      </c>
      <c r="S174" s="352">
        <v>12.04</v>
      </c>
      <c r="T174" s="352">
        <v>10.8</v>
      </c>
      <c r="U174" s="352">
        <v>11.04</v>
      </c>
      <c r="V174" s="352">
        <v>18.28</v>
      </c>
      <c r="W174" s="352">
        <v>14.46</v>
      </c>
      <c r="X174" s="352">
        <v>13.24</v>
      </c>
      <c r="Y174" s="352">
        <v>12.24</v>
      </c>
      <c r="Z174" s="352">
        <v>11.44</v>
      </c>
      <c r="AA174" s="352" t="s">
        <v>379</v>
      </c>
      <c r="AB174" s="352" t="s">
        <v>379</v>
      </c>
      <c r="AC174" s="352" t="s">
        <v>379</v>
      </c>
      <c r="AD174" s="352">
        <v>11.32</v>
      </c>
      <c r="AE174" s="352">
        <v>10.59</v>
      </c>
      <c r="AF174" s="352">
        <v>11.23</v>
      </c>
      <c r="AG174" s="352">
        <v>13.36</v>
      </c>
    </row>
    <row r="175" spans="2:36" s="293" customFormat="1" ht="27" customHeight="1" x14ac:dyDescent="0.2">
      <c r="B175" s="288" t="s">
        <v>370</v>
      </c>
      <c r="C175" s="378" t="s">
        <v>371</v>
      </c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</row>
    <row r="176" spans="2:36" ht="10.5" customHeight="1" x14ac:dyDescent="0.2">
      <c r="B176" s="334" t="s">
        <v>306</v>
      </c>
    </row>
    <row r="177" spans="2:32" ht="10.5" customHeight="1" x14ac:dyDescent="0.2">
      <c r="B177" s="334" t="s">
        <v>381</v>
      </c>
    </row>
    <row r="178" spans="2:32" ht="15.75" customHeight="1" x14ac:dyDescent="0.2">
      <c r="B178" s="379"/>
      <c r="C178" s="379"/>
      <c r="D178" s="379"/>
      <c r="E178" s="379"/>
      <c r="F178" s="366" t="s">
        <v>349</v>
      </c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7"/>
      <c r="AC178" s="367"/>
      <c r="AD178" s="367"/>
      <c r="AE178" s="367"/>
      <c r="AF178" s="368"/>
    </row>
    <row r="179" spans="2:32" ht="15.75" customHeight="1" x14ac:dyDescent="0.2">
      <c r="B179" s="379"/>
      <c r="C179" s="379"/>
      <c r="D179" s="379"/>
      <c r="E179" s="379"/>
      <c r="F179" s="369"/>
      <c r="G179" s="370"/>
      <c r="H179" s="370"/>
      <c r="I179" s="370"/>
      <c r="J179" s="370"/>
      <c r="K179" s="370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1"/>
    </row>
    <row r="180" spans="2:32" ht="15.75" customHeight="1" x14ac:dyDescent="0.2">
      <c r="B180" s="379"/>
      <c r="C180" s="379"/>
      <c r="D180" s="379"/>
      <c r="E180" s="379"/>
      <c r="F180" s="372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4"/>
    </row>
    <row r="181" spans="2:32" ht="11.25" customHeight="1" x14ac:dyDescent="0.2">
      <c r="B181" s="280"/>
      <c r="C181" s="280"/>
      <c r="D181" s="280"/>
      <c r="E181" s="280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</row>
    <row r="182" spans="2:32" ht="27.6" customHeight="1" x14ac:dyDescent="0.2">
      <c r="B182" s="359" t="s">
        <v>188</v>
      </c>
      <c r="C182" s="359"/>
      <c r="D182" s="282"/>
      <c r="E182" s="282"/>
      <c r="F182" s="283" t="s">
        <v>331</v>
      </c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0"/>
      <c r="W182" s="350"/>
      <c r="X182" s="350"/>
      <c r="Y182" s="350"/>
      <c r="Z182" s="350"/>
      <c r="AA182" s="350"/>
      <c r="AB182" s="350"/>
      <c r="AC182" s="350"/>
      <c r="AD182" s="350"/>
      <c r="AE182" s="350"/>
      <c r="AF182" s="350"/>
    </row>
    <row r="183" spans="2:32" ht="8.25" customHeight="1" x14ac:dyDescent="0.2">
      <c r="B183" s="284"/>
      <c r="C183" s="284"/>
      <c r="D183" s="284"/>
      <c r="E183" s="284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</row>
    <row r="184" spans="2:32" ht="15.75" customHeight="1" x14ac:dyDescent="0.2">
      <c r="B184" s="282" t="s">
        <v>236</v>
      </c>
      <c r="C184" s="282"/>
      <c r="D184" s="282"/>
      <c r="E184" s="282"/>
      <c r="F184" s="283" t="s">
        <v>321</v>
      </c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139" t="s">
        <v>189</v>
      </c>
      <c r="R184" s="282"/>
      <c r="S184" s="282"/>
      <c r="T184" s="282"/>
      <c r="U184" s="282"/>
      <c r="V184" s="287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</row>
    <row r="185" spans="2:32" ht="7.5" customHeight="1" x14ac:dyDescent="0.2">
      <c r="B185" s="284"/>
      <c r="C185" s="284"/>
      <c r="D185" s="284"/>
      <c r="E185" s="284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</row>
    <row r="186" spans="2:32" ht="15.75" customHeight="1" x14ac:dyDescent="0.2">
      <c r="B186" s="360" t="s">
        <v>217</v>
      </c>
      <c r="C186" s="360"/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  <c r="P186" s="360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  <c r="AA186" s="360"/>
      <c r="AB186" s="360"/>
      <c r="AC186" s="360"/>
      <c r="AD186" s="360"/>
      <c r="AE186" s="360"/>
      <c r="AF186" s="360"/>
    </row>
    <row r="187" spans="2:32" ht="7.5" customHeight="1" x14ac:dyDescent="0.2">
      <c r="B187" s="284"/>
      <c r="C187" s="284"/>
      <c r="D187" s="284"/>
      <c r="E187" s="284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</row>
    <row r="188" spans="2:32" ht="15.75" customHeight="1" x14ac:dyDescent="0.2">
      <c r="B188" s="282" t="s">
        <v>33</v>
      </c>
      <c r="C188" s="282"/>
      <c r="D188" s="282"/>
      <c r="E188" s="282"/>
      <c r="F188" s="286" t="s">
        <v>315</v>
      </c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2" t="s">
        <v>8</v>
      </c>
      <c r="R188" s="282"/>
      <c r="S188" s="282"/>
      <c r="T188" s="282"/>
      <c r="U188" s="282"/>
      <c r="V188" s="333" t="s">
        <v>14</v>
      </c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</row>
    <row r="189" spans="2:32" ht="7.5" customHeight="1" x14ac:dyDescent="0.2">
      <c r="B189" s="284"/>
      <c r="C189" s="284"/>
      <c r="D189" s="284"/>
      <c r="E189" s="284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</row>
    <row r="190" spans="2:32" ht="15.75" customHeight="1" x14ac:dyDescent="0.2">
      <c r="B190" s="282" t="s">
        <v>9</v>
      </c>
      <c r="C190" s="282"/>
      <c r="D190" s="282"/>
      <c r="E190" s="282"/>
      <c r="F190" s="286" t="s">
        <v>316</v>
      </c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2" t="s">
        <v>10</v>
      </c>
      <c r="R190" s="282"/>
      <c r="S190" s="282"/>
      <c r="T190" s="282"/>
      <c r="U190" s="282"/>
      <c r="V190" s="382" t="s">
        <v>345</v>
      </c>
      <c r="W190" s="382"/>
      <c r="X190" s="286"/>
      <c r="Y190" s="286"/>
      <c r="Z190" s="286"/>
      <c r="AA190" s="286"/>
      <c r="AB190" s="286"/>
      <c r="AC190" s="286"/>
      <c r="AD190" s="286"/>
      <c r="AE190" s="286"/>
      <c r="AF190" s="286"/>
    </row>
    <row r="191" spans="2:32" ht="11.25" customHeight="1" x14ac:dyDescent="0.2">
      <c r="B191" s="280"/>
      <c r="C191" s="280"/>
      <c r="D191" s="280"/>
      <c r="E191" s="280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</row>
    <row r="192" spans="2:32" ht="29.45" customHeight="1" x14ac:dyDescent="0.2">
      <c r="B192" s="288" t="s">
        <v>257</v>
      </c>
      <c r="C192" s="289">
        <v>1</v>
      </c>
      <c r="D192" s="289">
        <v>2</v>
      </c>
      <c r="E192" s="289">
        <v>3</v>
      </c>
      <c r="F192" s="289">
        <v>4</v>
      </c>
      <c r="G192" s="289">
        <v>5</v>
      </c>
      <c r="H192" s="289">
        <v>6</v>
      </c>
      <c r="I192" s="289">
        <v>7</v>
      </c>
      <c r="J192" s="289">
        <v>8</v>
      </c>
      <c r="K192" s="289">
        <v>9</v>
      </c>
      <c r="L192" s="289">
        <v>10</v>
      </c>
      <c r="M192" s="289">
        <v>11</v>
      </c>
      <c r="N192" s="289">
        <v>12</v>
      </c>
      <c r="O192" s="289">
        <v>13</v>
      </c>
      <c r="P192" s="289">
        <v>14</v>
      </c>
      <c r="Q192" s="289">
        <v>15</v>
      </c>
      <c r="R192" s="289">
        <v>16</v>
      </c>
      <c r="S192" s="289">
        <v>17</v>
      </c>
      <c r="T192" s="289">
        <v>18</v>
      </c>
      <c r="U192" s="289">
        <v>19</v>
      </c>
      <c r="V192" s="289">
        <v>20</v>
      </c>
      <c r="W192" s="289">
        <v>21</v>
      </c>
      <c r="X192" s="289">
        <v>22</v>
      </c>
      <c r="Y192" s="289">
        <v>23</v>
      </c>
      <c r="Z192" s="289">
        <v>24</v>
      </c>
      <c r="AA192" s="289">
        <v>25</v>
      </c>
      <c r="AB192" s="289">
        <v>26</v>
      </c>
      <c r="AC192" s="289">
        <v>27</v>
      </c>
      <c r="AD192" s="289">
        <v>28</v>
      </c>
      <c r="AE192" s="289">
        <v>29</v>
      </c>
      <c r="AF192" s="289">
        <v>30</v>
      </c>
    </row>
    <row r="193" spans="2:33" s="291" customFormat="1" x14ac:dyDescent="0.2">
      <c r="B193" s="290">
        <v>0</v>
      </c>
      <c r="C193" s="320">
        <v>10.73</v>
      </c>
      <c r="D193" s="320">
        <v>10.3</v>
      </c>
      <c r="E193" s="320">
        <v>11.44</v>
      </c>
      <c r="F193" s="320">
        <v>12.04</v>
      </c>
      <c r="G193" s="320">
        <v>11</v>
      </c>
      <c r="H193" s="320">
        <v>10.88</v>
      </c>
      <c r="I193" s="320">
        <v>25.09</v>
      </c>
      <c r="J193" s="320">
        <v>52.63</v>
      </c>
      <c r="K193" s="320">
        <v>11.43</v>
      </c>
      <c r="L193" s="320">
        <v>11.82</v>
      </c>
      <c r="M193" s="320">
        <v>14.41</v>
      </c>
      <c r="N193" s="320">
        <v>12.21</v>
      </c>
      <c r="O193" s="320">
        <v>13.22</v>
      </c>
      <c r="P193" s="320">
        <v>15.32</v>
      </c>
      <c r="Q193" s="320">
        <v>12.15</v>
      </c>
      <c r="R193" s="320">
        <v>26.13</v>
      </c>
      <c r="S193" s="320">
        <v>10.87</v>
      </c>
      <c r="T193" s="320">
        <v>16.73</v>
      </c>
      <c r="U193" s="320">
        <v>18.670000000000002</v>
      </c>
      <c r="V193" s="320">
        <v>5.64</v>
      </c>
      <c r="W193" s="320">
        <v>4.0199999999999996</v>
      </c>
      <c r="X193" s="320">
        <v>6.65</v>
      </c>
      <c r="Y193" s="320">
        <v>4.51</v>
      </c>
      <c r="Z193" s="320">
        <v>11.55</v>
      </c>
      <c r="AA193" s="320">
        <v>4.79</v>
      </c>
      <c r="AB193" s="320">
        <v>30.54</v>
      </c>
      <c r="AC193" s="320">
        <v>5.68</v>
      </c>
      <c r="AD193" s="320">
        <v>5.82</v>
      </c>
      <c r="AE193" s="320">
        <v>5</v>
      </c>
      <c r="AF193" s="320">
        <v>15.08</v>
      </c>
      <c r="AG193" s="279"/>
    </row>
    <row r="194" spans="2:33" s="291" customFormat="1" x14ac:dyDescent="0.2">
      <c r="B194" s="290">
        <v>4.1666666666666664E-2</v>
      </c>
      <c r="C194" s="320">
        <v>10.83</v>
      </c>
      <c r="D194" s="320">
        <v>10.220000000000001</v>
      </c>
      <c r="E194" s="320">
        <v>10.75</v>
      </c>
      <c r="F194" s="320">
        <v>11.85</v>
      </c>
      <c r="G194" s="320">
        <v>19.899999999999999</v>
      </c>
      <c r="H194" s="320">
        <v>11.08</v>
      </c>
      <c r="I194" s="320">
        <v>22.84</v>
      </c>
      <c r="J194" s="320">
        <v>49.22</v>
      </c>
      <c r="K194" s="320">
        <v>11.2</v>
      </c>
      <c r="L194" s="320">
        <v>16.71</v>
      </c>
      <c r="M194" s="320">
        <v>13.23</v>
      </c>
      <c r="N194" s="320">
        <v>12.73</v>
      </c>
      <c r="O194" s="320">
        <v>14.03</v>
      </c>
      <c r="P194" s="320">
        <v>25.98</v>
      </c>
      <c r="Q194" s="320">
        <v>11.46</v>
      </c>
      <c r="R194" s="320">
        <v>14.73</v>
      </c>
      <c r="S194" s="320">
        <v>10.78</v>
      </c>
      <c r="T194" s="320">
        <v>12.72</v>
      </c>
      <c r="U194" s="320">
        <v>30.61</v>
      </c>
      <c r="V194" s="320">
        <v>4.88</v>
      </c>
      <c r="W194" s="320">
        <v>4.41</v>
      </c>
      <c r="X194" s="320">
        <v>17.63</v>
      </c>
      <c r="Y194" s="320">
        <v>4.63</v>
      </c>
      <c r="Z194" s="320">
        <v>32.770000000000003</v>
      </c>
      <c r="AA194" s="320">
        <v>4.67</v>
      </c>
      <c r="AB194" s="320">
        <v>10.31</v>
      </c>
      <c r="AC194" s="320">
        <v>5.55</v>
      </c>
      <c r="AD194" s="320">
        <v>5.37</v>
      </c>
      <c r="AE194" s="320">
        <v>5.0999999999999996</v>
      </c>
      <c r="AF194" s="320">
        <v>7.11</v>
      </c>
      <c r="AG194" s="279"/>
    </row>
    <row r="195" spans="2:33" s="291" customFormat="1" x14ac:dyDescent="0.2">
      <c r="B195" s="290">
        <v>8.3333333333333329E-2</v>
      </c>
      <c r="C195" s="320">
        <v>10.6</v>
      </c>
      <c r="D195" s="320">
        <v>10.38</v>
      </c>
      <c r="E195" s="320">
        <v>11.04</v>
      </c>
      <c r="F195" s="320">
        <v>11.98</v>
      </c>
      <c r="G195" s="320">
        <v>17.59</v>
      </c>
      <c r="H195" s="320">
        <v>11.08</v>
      </c>
      <c r="I195" s="320">
        <v>15.6</v>
      </c>
      <c r="J195" s="320">
        <v>14.76</v>
      </c>
      <c r="K195" s="320">
        <v>11.36</v>
      </c>
      <c r="L195" s="320">
        <v>33.22</v>
      </c>
      <c r="M195" s="320">
        <v>11.88</v>
      </c>
      <c r="N195" s="320">
        <v>12.45</v>
      </c>
      <c r="O195" s="320">
        <v>13.38</v>
      </c>
      <c r="P195" s="320">
        <v>13.69</v>
      </c>
      <c r="Q195" s="320">
        <v>10.96</v>
      </c>
      <c r="R195" s="320">
        <v>11.73</v>
      </c>
      <c r="S195" s="320">
        <v>10.8</v>
      </c>
      <c r="T195" s="320">
        <v>11.44</v>
      </c>
      <c r="U195" s="320">
        <v>22.29</v>
      </c>
      <c r="V195" s="320">
        <v>4.6399999999999997</v>
      </c>
      <c r="W195" s="320">
        <v>4.1100000000000003</v>
      </c>
      <c r="X195" s="320">
        <v>5.67</v>
      </c>
      <c r="Y195" s="320">
        <v>4.57</v>
      </c>
      <c r="Z195" s="320">
        <v>19.29</v>
      </c>
      <c r="AA195" s="320">
        <v>4.7300000000000004</v>
      </c>
      <c r="AB195" s="320">
        <v>8.64</v>
      </c>
      <c r="AC195" s="320">
        <v>5.7</v>
      </c>
      <c r="AD195" s="320">
        <v>5.86</v>
      </c>
      <c r="AE195" s="320">
        <v>5.07</v>
      </c>
      <c r="AF195" s="320">
        <v>26.66</v>
      </c>
      <c r="AG195" s="279"/>
    </row>
    <row r="196" spans="2:33" s="291" customFormat="1" x14ac:dyDescent="0.2">
      <c r="B196" s="290">
        <v>0.125</v>
      </c>
      <c r="C196" s="320">
        <v>10.7</v>
      </c>
      <c r="D196" s="320">
        <v>10.53</v>
      </c>
      <c r="E196" s="320">
        <v>11.16</v>
      </c>
      <c r="F196" s="320">
        <v>12.15</v>
      </c>
      <c r="G196" s="320">
        <v>18.600000000000001</v>
      </c>
      <c r="H196" s="320">
        <v>11.3</v>
      </c>
      <c r="I196" s="320">
        <v>11.07</v>
      </c>
      <c r="J196" s="320">
        <v>17.88</v>
      </c>
      <c r="K196" s="320">
        <v>20.09</v>
      </c>
      <c r="L196" s="320">
        <v>28.7</v>
      </c>
      <c r="M196" s="320">
        <v>11.77</v>
      </c>
      <c r="N196" s="320">
        <v>12.52</v>
      </c>
      <c r="O196" s="320">
        <v>12.69</v>
      </c>
      <c r="P196" s="320">
        <v>11.48</v>
      </c>
      <c r="Q196" s="320">
        <v>48.91</v>
      </c>
      <c r="R196" s="320">
        <v>11.29</v>
      </c>
      <c r="S196" s="320">
        <v>10.88</v>
      </c>
      <c r="T196" s="320">
        <v>11.33</v>
      </c>
      <c r="U196" s="320">
        <v>10.38</v>
      </c>
      <c r="V196" s="320">
        <v>4.4800000000000004</v>
      </c>
      <c r="W196" s="320">
        <v>4.05</v>
      </c>
      <c r="X196" s="320">
        <v>4.3899999999999997</v>
      </c>
      <c r="Y196" s="320">
        <v>4.5199999999999996</v>
      </c>
      <c r="Z196" s="320">
        <v>7</v>
      </c>
      <c r="AA196" s="320">
        <v>4.8</v>
      </c>
      <c r="AB196" s="320">
        <v>5.91</v>
      </c>
      <c r="AC196" s="320">
        <v>5.61</v>
      </c>
      <c r="AD196" s="320">
        <v>5.89</v>
      </c>
      <c r="AE196" s="320">
        <v>5.05</v>
      </c>
      <c r="AF196" s="320">
        <v>58.36</v>
      </c>
      <c r="AG196" s="279"/>
    </row>
    <row r="197" spans="2:33" s="291" customFormat="1" x14ac:dyDescent="0.2">
      <c r="B197" s="290">
        <v>0.16666666666666666</v>
      </c>
      <c r="C197" s="320">
        <v>10.59</v>
      </c>
      <c r="D197" s="320">
        <v>10.62</v>
      </c>
      <c r="E197" s="320">
        <v>11.54</v>
      </c>
      <c r="F197" s="320">
        <v>11.68</v>
      </c>
      <c r="G197" s="320">
        <v>10.96</v>
      </c>
      <c r="H197" s="320">
        <v>10.43</v>
      </c>
      <c r="I197" s="320">
        <v>10.9</v>
      </c>
      <c r="J197" s="342" t="s">
        <v>379</v>
      </c>
      <c r="K197" s="320">
        <v>27.11</v>
      </c>
      <c r="L197" s="320">
        <v>48.66</v>
      </c>
      <c r="M197" s="320">
        <v>20.98</v>
      </c>
      <c r="N197" s="320">
        <v>11.94</v>
      </c>
      <c r="O197" s="320">
        <v>11.88</v>
      </c>
      <c r="P197" s="320">
        <v>11.65</v>
      </c>
      <c r="Q197" s="320">
        <v>36.58</v>
      </c>
      <c r="R197" s="320">
        <v>11.7</v>
      </c>
      <c r="S197" s="320">
        <v>11.11</v>
      </c>
      <c r="T197" s="320">
        <v>11.22</v>
      </c>
      <c r="U197" s="320">
        <v>8.67</v>
      </c>
      <c r="V197" s="320">
        <v>4.0199999999999996</v>
      </c>
      <c r="W197" s="320">
        <v>4.16</v>
      </c>
      <c r="X197" s="320">
        <v>8.5299999999999994</v>
      </c>
      <c r="Y197" s="320">
        <v>4.42</v>
      </c>
      <c r="Z197" s="320">
        <v>5.96</v>
      </c>
      <c r="AA197" s="320">
        <v>4.88</v>
      </c>
      <c r="AB197" s="320">
        <v>5.97</v>
      </c>
      <c r="AC197" s="320">
        <v>5.53</v>
      </c>
      <c r="AD197" s="320">
        <v>7.99</v>
      </c>
      <c r="AE197" s="320">
        <v>5.35</v>
      </c>
      <c r="AF197" s="320">
        <v>10.55</v>
      </c>
      <c r="AG197" s="279"/>
    </row>
    <row r="198" spans="2:33" s="291" customFormat="1" x14ac:dyDescent="0.2">
      <c r="B198" s="290">
        <v>0.20833333333333334</v>
      </c>
      <c r="C198" s="320">
        <v>11.11</v>
      </c>
      <c r="D198" s="320">
        <v>13.36</v>
      </c>
      <c r="E198" s="320">
        <v>28.38</v>
      </c>
      <c r="F198" s="320">
        <v>11.61</v>
      </c>
      <c r="G198" s="320">
        <v>11.31</v>
      </c>
      <c r="H198" s="320">
        <v>10.46</v>
      </c>
      <c r="I198" s="320">
        <v>10.81</v>
      </c>
      <c r="J198" s="320">
        <v>23.57</v>
      </c>
      <c r="K198" s="320">
        <v>18.5</v>
      </c>
      <c r="L198" s="320">
        <v>74.78</v>
      </c>
      <c r="M198" s="320">
        <v>39.61</v>
      </c>
      <c r="N198" s="320">
        <v>11.78</v>
      </c>
      <c r="O198" s="320">
        <v>11.87</v>
      </c>
      <c r="P198" s="342" t="s">
        <v>379</v>
      </c>
      <c r="Q198" s="320">
        <v>20.34</v>
      </c>
      <c r="R198" s="320">
        <v>11.53</v>
      </c>
      <c r="S198" s="320">
        <v>10.91</v>
      </c>
      <c r="T198" s="320">
        <v>11.2</v>
      </c>
      <c r="U198" s="320">
        <v>4.53</v>
      </c>
      <c r="V198" s="320">
        <v>3.5</v>
      </c>
      <c r="W198" s="320">
        <v>4.2</v>
      </c>
      <c r="X198" s="320">
        <v>25.83</v>
      </c>
      <c r="Y198" s="320">
        <v>4.51</v>
      </c>
      <c r="Z198" s="342" t="s">
        <v>379</v>
      </c>
      <c r="AA198" s="320">
        <v>4.87</v>
      </c>
      <c r="AB198" s="342" t="s">
        <v>379</v>
      </c>
      <c r="AC198" s="320">
        <v>5.59</v>
      </c>
      <c r="AD198" s="320">
        <v>6</v>
      </c>
      <c r="AE198" s="342" t="s">
        <v>379</v>
      </c>
      <c r="AF198" s="320">
        <v>15.73</v>
      </c>
      <c r="AG198" s="279"/>
    </row>
    <row r="199" spans="2:33" s="291" customFormat="1" x14ac:dyDescent="0.2">
      <c r="B199" s="290">
        <v>0.25</v>
      </c>
      <c r="C199" s="320">
        <v>21</v>
      </c>
      <c r="D199" s="342" t="s">
        <v>379</v>
      </c>
      <c r="E199" s="320">
        <v>11.72</v>
      </c>
      <c r="F199" s="342" t="s">
        <v>379</v>
      </c>
      <c r="G199" s="320">
        <v>11.72</v>
      </c>
      <c r="H199" s="342" t="s">
        <v>379</v>
      </c>
      <c r="I199" s="320">
        <v>11.12</v>
      </c>
      <c r="J199" s="320">
        <v>19.05</v>
      </c>
      <c r="K199" s="342" t="s">
        <v>379</v>
      </c>
      <c r="L199" s="320">
        <v>25.46</v>
      </c>
      <c r="M199" s="342" t="s">
        <v>379</v>
      </c>
      <c r="N199" s="320">
        <v>11.67</v>
      </c>
      <c r="O199" s="342" t="s">
        <v>379</v>
      </c>
      <c r="P199" s="342" t="s">
        <v>380</v>
      </c>
      <c r="Q199" s="320">
        <v>12.66</v>
      </c>
      <c r="R199" s="342" t="s">
        <v>379</v>
      </c>
      <c r="S199" s="320">
        <v>10.77</v>
      </c>
      <c r="T199" s="342" t="s">
        <v>379</v>
      </c>
      <c r="U199" s="320">
        <v>4.34</v>
      </c>
      <c r="V199" s="342" t="s">
        <v>379</v>
      </c>
      <c r="W199" s="320">
        <v>4.21</v>
      </c>
      <c r="X199" s="320">
        <v>6.72</v>
      </c>
      <c r="Y199" s="342" t="s">
        <v>379</v>
      </c>
      <c r="Z199" s="320">
        <v>5.07</v>
      </c>
      <c r="AA199" s="320">
        <v>4.9000000000000004</v>
      </c>
      <c r="AB199" s="320">
        <v>34.21</v>
      </c>
      <c r="AC199" s="320">
        <v>5.64</v>
      </c>
      <c r="AD199" s="320">
        <v>8.61</v>
      </c>
      <c r="AE199" s="320">
        <v>5.34</v>
      </c>
      <c r="AF199" s="320">
        <v>22.15</v>
      </c>
      <c r="AG199" s="279"/>
    </row>
    <row r="200" spans="2:33" s="291" customFormat="1" x14ac:dyDescent="0.2">
      <c r="B200" s="290">
        <v>0.29166666666666669</v>
      </c>
      <c r="C200" s="320">
        <v>12.91</v>
      </c>
      <c r="D200" s="320">
        <v>12.77</v>
      </c>
      <c r="E200" s="320">
        <v>10.8</v>
      </c>
      <c r="F200" s="320">
        <v>22.24</v>
      </c>
      <c r="G200" s="320">
        <v>11.32</v>
      </c>
      <c r="H200" s="320">
        <v>11</v>
      </c>
      <c r="I200" s="320">
        <v>11.43</v>
      </c>
      <c r="J200" s="320">
        <v>15.7</v>
      </c>
      <c r="K200" s="320">
        <v>11.72</v>
      </c>
      <c r="L200" s="320">
        <v>14.55</v>
      </c>
      <c r="M200" s="320">
        <v>34.369999999999997</v>
      </c>
      <c r="N200" s="320">
        <v>12.38</v>
      </c>
      <c r="O200" s="320">
        <v>11.9</v>
      </c>
      <c r="P200" s="342" t="s">
        <v>380</v>
      </c>
      <c r="Q200" s="320">
        <v>12.68</v>
      </c>
      <c r="R200" s="320">
        <v>13.85</v>
      </c>
      <c r="S200" s="320">
        <v>12.03</v>
      </c>
      <c r="T200" s="320">
        <v>12.29</v>
      </c>
      <c r="U200" s="320">
        <v>3.69</v>
      </c>
      <c r="V200" s="320">
        <v>4.09</v>
      </c>
      <c r="W200" s="320">
        <v>3.99</v>
      </c>
      <c r="X200" s="320">
        <v>4.91</v>
      </c>
      <c r="Y200" s="320">
        <v>4.47</v>
      </c>
      <c r="Z200" s="320">
        <v>4.71</v>
      </c>
      <c r="AA200" s="320">
        <v>4.6900000000000004</v>
      </c>
      <c r="AB200" s="320">
        <v>6.51</v>
      </c>
      <c r="AC200" s="320">
        <v>5.98</v>
      </c>
      <c r="AD200" s="320">
        <v>13.22</v>
      </c>
      <c r="AE200" s="320">
        <v>5.31</v>
      </c>
      <c r="AF200" s="320">
        <v>9.81</v>
      </c>
      <c r="AG200" s="279"/>
    </row>
    <row r="201" spans="2:33" s="291" customFormat="1" x14ac:dyDescent="0.2">
      <c r="B201" s="290">
        <v>0.33333333333333331</v>
      </c>
      <c r="C201" s="320">
        <v>10.98</v>
      </c>
      <c r="D201" s="320">
        <v>11.83</v>
      </c>
      <c r="E201" s="320">
        <v>10.68</v>
      </c>
      <c r="F201" s="320">
        <v>10.66</v>
      </c>
      <c r="G201" s="320">
        <v>10.95</v>
      </c>
      <c r="H201" s="320">
        <v>10.99</v>
      </c>
      <c r="I201" s="320">
        <v>11.04</v>
      </c>
      <c r="J201" s="320">
        <v>24.04</v>
      </c>
      <c r="K201" s="320">
        <v>11.63</v>
      </c>
      <c r="L201" s="320">
        <v>13.35</v>
      </c>
      <c r="M201" s="320">
        <v>13.5</v>
      </c>
      <c r="N201" s="320">
        <v>12.47</v>
      </c>
      <c r="O201" s="320">
        <v>12.36</v>
      </c>
      <c r="P201" s="342" t="s">
        <v>379</v>
      </c>
      <c r="Q201" s="320">
        <v>12.82</v>
      </c>
      <c r="R201" s="320">
        <v>22.87</v>
      </c>
      <c r="S201" s="320">
        <v>11.52</v>
      </c>
      <c r="T201" s="320">
        <v>11.26</v>
      </c>
      <c r="U201" s="320">
        <v>3.38</v>
      </c>
      <c r="V201" s="320">
        <v>5.5</v>
      </c>
      <c r="W201" s="320">
        <v>4.46</v>
      </c>
      <c r="X201" s="320">
        <v>4.3899999999999997</v>
      </c>
      <c r="Y201" s="320">
        <v>4.4800000000000004</v>
      </c>
      <c r="Z201" s="320">
        <v>4.58</v>
      </c>
      <c r="AA201" s="320">
        <v>4.75</v>
      </c>
      <c r="AB201" s="320">
        <v>5.9</v>
      </c>
      <c r="AC201" s="320">
        <v>5.69</v>
      </c>
      <c r="AD201" s="320">
        <v>6.56</v>
      </c>
      <c r="AE201" s="320">
        <v>5.25</v>
      </c>
      <c r="AF201" s="320">
        <v>6.9</v>
      </c>
      <c r="AG201" s="279"/>
    </row>
    <row r="202" spans="2:33" s="291" customFormat="1" x14ac:dyDescent="0.2">
      <c r="B202" s="290">
        <v>0.375</v>
      </c>
      <c r="C202" s="320">
        <v>10.75</v>
      </c>
      <c r="D202" s="320">
        <v>11.4</v>
      </c>
      <c r="E202" s="320">
        <v>10.85</v>
      </c>
      <c r="F202" s="320">
        <v>10.71</v>
      </c>
      <c r="G202" s="320">
        <v>11.16</v>
      </c>
      <c r="H202" s="320">
        <v>11.16</v>
      </c>
      <c r="I202" s="320">
        <v>10.77</v>
      </c>
      <c r="J202" s="320">
        <v>14.69</v>
      </c>
      <c r="K202" s="320">
        <v>11.7</v>
      </c>
      <c r="L202" s="320">
        <v>13.35</v>
      </c>
      <c r="M202" s="320">
        <v>13.23</v>
      </c>
      <c r="N202" s="320">
        <v>12.8</v>
      </c>
      <c r="O202" s="320">
        <v>11.87</v>
      </c>
      <c r="P202" s="320">
        <v>12.73</v>
      </c>
      <c r="Q202" s="320">
        <v>12.72</v>
      </c>
      <c r="R202" s="320">
        <v>11.86</v>
      </c>
      <c r="S202" s="320">
        <v>11.14</v>
      </c>
      <c r="T202" s="320">
        <v>11.33</v>
      </c>
      <c r="U202" s="320">
        <v>3.72</v>
      </c>
      <c r="V202" s="320">
        <v>3.32</v>
      </c>
      <c r="W202" s="320">
        <v>4.51</v>
      </c>
      <c r="X202" s="320">
        <v>4.6900000000000004</v>
      </c>
      <c r="Y202" s="320">
        <v>4.1100000000000003</v>
      </c>
      <c r="Z202" s="320">
        <v>4.59</v>
      </c>
      <c r="AA202" s="320">
        <v>4.76</v>
      </c>
      <c r="AB202" s="320">
        <v>5.92</v>
      </c>
      <c r="AC202" s="320">
        <v>5.75</v>
      </c>
      <c r="AD202" s="320">
        <v>5.7</v>
      </c>
      <c r="AE202" s="320">
        <v>5.27</v>
      </c>
      <c r="AF202" s="320">
        <v>6.49</v>
      </c>
      <c r="AG202" s="279"/>
    </row>
    <row r="203" spans="2:33" s="291" customFormat="1" x14ac:dyDescent="0.2">
      <c r="B203" s="290">
        <v>0.41666666666666669</v>
      </c>
      <c r="C203" s="320">
        <v>11.72</v>
      </c>
      <c r="D203" s="320">
        <v>10.37</v>
      </c>
      <c r="E203" s="320">
        <v>11.04</v>
      </c>
      <c r="F203" s="320">
        <v>11</v>
      </c>
      <c r="G203" s="320">
        <v>11.27</v>
      </c>
      <c r="H203" s="320">
        <v>11.69</v>
      </c>
      <c r="I203" s="342" t="s">
        <v>379</v>
      </c>
      <c r="J203" s="320">
        <v>11.56</v>
      </c>
      <c r="K203" s="320">
        <v>11.87</v>
      </c>
      <c r="L203" s="320">
        <v>13.68</v>
      </c>
      <c r="M203" s="320">
        <v>12.66</v>
      </c>
      <c r="N203" s="320">
        <v>13.23</v>
      </c>
      <c r="O203" s="320">
        <v>11.62</v>
      </c>
      <c r="P203" s="320">
        <v>12.52</v>
      </c>
      <c r="Q203" s="320">
        <v>11.74</v>
      </c>
      <c r="R203" s="320">
        <v>11.8</v>
      </c>
      <c r="S203" s="320">
        <v>11.19</v>
      </c>
      <c r="T203" s="320">
        <v>11.93</v>
      </c>
      <c r="U203" s="320">
        <v>3.56</v>
      </c>
      <c r="V203" s="320">
        <v>3.2</v>
      </c>
      <c r="W203" s="320">
        <v>4.47</v>
      </c>
      <c r="X203" s="320">
        <v>4.46</v>
      </c>
      <c r="Y203" s="320">
        <v>4.22</v>
      </c>
      <c r="Z203" s="320">
        <v>4.87</v>
      </c>
      <c r="AA203" s="320">
        <v>4.82</v>
      </c>
      <c r="AB203" s="320">
        <v>5.9</v>
      </c>
      <c r="AC203" s="320">
        <v>5.82</v>
      </c>
      <c r="AD203" s="320">
        <v>5.59</v>
      </c>
      <c r="AE203" s="320">
        <v>5.53</v>
      </c>
      <c r="AF203" s="320">
        <v>5.84</v>
      </c>
      <c r="AG203" s="279"/>
    </row>
    <row r="204" spans="2:33" s="291" customFormat="1" x14ac:dyDescent="0.2">
      <c r="B204" s="290">
        <v>0.45833333333333331</v>
      </c>
      <c r="C204" s="320">
        <v>10.95</v>
      </c>
      <c r="D204" s="320">
        <v>10.93</v>
      </c>
      <c r="E204" s="320">
        <v>10.28</v>
      </c>
      <c r="F204" s="320">
        <v>10.8</v>
      </c>
      <c r="G204" s="320">
        <v>10.97</v>
      </c>
      <c r="H204" s="320">
        <v>11.18</v>
      </c>
      <c r="I204" s="320">
        <v>10.76</v>
      </c>
      <c r="J204" s="320">
        <v>15.19</v>
      </c>
      <c r="K204" s="320">
        <v>12.39</v>
      </c>
      <c r="L204" s="320">
        <v>13.94</v>
      </c>
      <c r="M204" s="320">
        <v>12.51</v>
      </c>
      <c r="N204" s="320">
        <v>13.08</v>
      </c>
      <c r="O204" s="320">
        <v>11.85</v>
      </c>
      <c r="P204" s="320">
        <v>12.11</v>
      </c>
      <c r="Q204" s="320">
        <v>11.7</v>
      </c>
      <c r="R204" s="320">
        <v>11.11</v>
      </c>
      <c r="S204" s="320">
        <v>10.99</v>
      </c>
      <c r="T204" s="320">
        <v>11.86</v>
      </c>
      <c r="U204" s="320">
        <v>3.62</v>
      </c>
      <c r="V204" s="320">
        <v>3.58</v>
      </c>
      <c r="W204" s="320">
        <v>3.88</v>
      </c>
      <c r="X204" s="320">
        <v>4.47</v>
      </c>
      <c r="Y204" s="320">
        <v>4.16</v>
      </c>
      <c r="Z204" s="320">
        <v>4.71</v>
      </c>
      <c r="AA204" s="320">
        <v>4.5199999999999996</v>
      </c>
      <c r="AB204" s="320">
        <v>5.93</v>
      </c>
      <c r="AC204" s="320">
        <v>5.75</v>
      </c>
      <c r="AD204" s="320">
        <v>5.57</v>
      </c>
      <c r="AE204" s="320">
        <v>5.43</v>
      </c>
      <c r="AF204" s="320">
        <v>6.03</v>
      </c>
      <c r="AG204" s="279"/>
    </row>
    <row r="205" spans="2:33" s="291" customFormat="1" x14ac:dyDescent="0.2">
      <c r="B205" s="290">
        <v>0.5</v>
      </c>
      <c r="C205" s="320">
        <v>12.32</v>
      </c>
      <c r="D205" s="320">
        <v>11.54</v>
      </c>
      <c r="E205" s="320">
        <v>10.88</v>
      </c>
      <c r="F205" s="320">
        <v>10.48</v>
      </c>
      <c r="G205" s="320">
        <v>11.08</v>
      </c>
      <c r="H205" s="320">
        <v>11.28</v>
      </c>
      <c r="I205" s="320">
        <v>10.92</v>
      </c>
      <c r="J205" s="320">
        <v>11.38</v>
      </c>
      <c r="K205" s="320">
        <v>11.62</v>
      </c>
      <c r="L205" s="320">
        <v>13.72</v>
      </c>
      <c r="M205" s="320">
        <v>12.72</v>
      </c>
      <c r="N205" s="320">
        <v>13.11</v>
      </c>
      <c r="O205" s="320">
        <v>11.69</v>
      </c>
      <c r="P205" s="320">
        <v>12.89</v>
      </c>
      <c r="Q205" s="320">
        <v>11.95</v>
      </c>
      <c r="R205" s="320">
        <v>11.22</v>
      </c>
      <c r="S205" s="320">
        <v>10.99</v>
      </c>
      <c r="T205" s="320">
        <v>11.59</v>
      </c>
      <c r="U205" s="320">
        <v>3.79</v>
      </c>
      <c r="V205" s="320">
        <v>3.16</v>
      </c>
      <c r="W205" s="320">
        <v>3.75</v>
      </c>
      <c r="X205" s="320">
        <v>4.28</v>
      </c>
      <c r="Y205" s="320">
        <v>4.24</v>
      </c>
      <c r="Z205" s="320">
        <v>4.7</v>
      </c>
      <c r="AA205" s="320">
        <v>4.67</v>
      </c>
      <c r="AB205" s="320">
        <v>5.78</v>
      </c>
      <c r="AC205" s="320">
        <v>5.61</v>
      </c>
      <c r="AD205" s="320">
        <v>5.54</v>
      </c>
      <c r="AE205" s="320">
        <v>5.46</v>
      </c>
      <c r="AF205" s="320">
        <v>5.91</v>
      </c>
      <c r="AG205" s="279"/>
    </row>
    <row r="206" spans="2:33" s="291" customFormat="1" x14ac:dyDescent="0.2">
      <c r="B206" s="290">
        <v>0.54166666666666663</v>
      </c>
      <c r="C206" s="320">
        <v>12.11</v>
      </c>
      <c r="D206" s="320">
        <v>10.58</v>
      </c>
      <c r="E206" s="320">
        <v>10.58</v>
      </c>
      <c r="F206" s="320">
        <v>10.93</v>
      </c>
      <c r="G206" s="320">
        <v>10.98</v>
      </c>
      <c r="H206" s="320">
        <v>11.27</v>
      </c>
      <c r="I206" s="320">
        <v>11.21</v>
      </c>
      <c r="J206" s="320">
        <v>12.2</v>
      </c>
      <c r="K206" s="320">
        <v>11.71</v>
      </c>
      <c r="L206" s="320">
        <v>12.89</v>
      </c>
      <c r="M206" s="320">
        <v>12.89</v>
      </c>
      <c r="N206" s="320">
        <v>12.94</v>
      </c>
      <c r="O206" s="320">
        <v>11.91</v>
      </c>
      <c r="P206" s="320">
        <v>12.91</v>
      </c>
      <c r="Q206" s="320">
        <v>11.62</v>
      </c>
      <c r="R206" s="320">
        <v>10.95</v>
      </c>
      <c r="S206" s="320">
        <v>10.76</v>
      </c>
      <c r="T206" s="320">
        <v>11.33</v>
      </c>
      <c r="U206" s="320">
        <v>3.51</v>
      </c>
      <c r="V206" s="320">
        <v>3.52</v>
      </c>
      <c r="W206" s="320">
        <v>3.76</v>
      </c>
      <c r="X206" s="320">
        <v>4.29</v>
      </c>
      <c r="Y206" s="320">
        <v>4.42</v>
      </c>
      <c r="Z206" s="320">
        <v>4.88</v>
      </c>
      <c r="AA206" s="320">
        <v>4.6100000000000003</v>
      </c>
      <c r="AB206" s="320">
        <v>5.51</v>
      </c>
      <c r="AC206" s="320">
        <v>5.64</v>
      </c>
      <c r="AD206" s="320">
        <v>5.65</v>
      </c>
      <c r="AE206" s="320">
        <v>5.38</v>
      </c>
      <c r="AF206" s="320">
        <v>5.87</v>
      </c>
      <c r="AG206" s="279"/>
    </row>
    <row r="207" spans="2:33" s="291" customFormat="1" x14ac:dyDescent="0.2">
      <c r="B207" s="290">
        <v>0.58333333333333337</v>
      </c>
      <c r="C207" s="320">
        <v>11.99</v>
      </c>
      <c r="D207" s="320">
        <v>10.72</v>
      </c>
      <c r="E207" s="320">
        <v>11.16</v>
      </c>
      <c r="F207" s="320">
        <v>10.8</v>
      </c>
      <c r="G207" s="320">
        <v>10.7</v>
      </c>
      <c r="H207" s="320">
        <v>11.39</v>
      </c>
      <c r="I207" s="320">
        <v>10.87</v>
      </c>
      <c r="J207" s="320">
        <v>12.45</v>
      </c>
      <c r="K207" s="320">
        <v>12.19</v>
      </c>
      <c r="L207" s="320">
        <v>13</v>
      </c>
      <c r="M207" s="320">
        <v>12.87</v>
      </c>
      <c r="N207" s="320">
        <v>13.8</v>
      </c>
      <c r="O207" s="320">
        <v>12.2</v>
      </c>
      <c r="P207" s="320">
        <v>12.25</v>
      </c>
      <c r="Q207" s="320">
        <v>11.32</v>
      </c>
      <c r="R207" s="320">
        <v>10.38</v>
      </c>
      <c r="S207" s="320">
        <v>11</v>
      </c>
      <c r="T207" s="320">
        <v>11.3</v>
      </c>
      <c r="U207" s="320">
        <v>3.34</v>
      </c>
      <c r="V207" s="320">
        <v>3.46</v>
      </c>
      <c r="W207" s="320">
        <v>3.87</v>
      </c>
      <c r="X207" s="320">
        <v>4.6399999999999997</v>
      </c>
      <c r="Y207" s="320">
        <v>4.6500000000000004</v>
      </c>
      <c r="Z207" s="320">
        <v>4.78</v>
      </c>
      <c r="AA207" s="320">
        <v>4.67</v>
      </c>
      <c r="AB207" s="320">
        <v>5.49</v>
      </c>
      <c r="AC207" s="320">
        <v>5.9</v>
      </c>
      <c r="AD207" s="320">
        <v>5.54</v>
      </c>
      <c r="AE207" s="320">
        <v>5.54</v>
      </c>
      <c r="AF207" s="320">
        <v>5.94</v>
      </c>
      <c r="AG207" s="279"/>
    </row>
    <row r="208" spans="2:33" s="291" customFormat="1" x14ac:dyDescent="0.2">
      <c r="B208" s="290">
        <v>0.625</v>
      </c>
      <c r="C208" s="320">
        <v>12.41</v>
      </c>
      <c r="D208" s="320">
        <v>10.69</v>
      </c>
      <c r="E208" s="320">
        <v>10.57</v>
      </c>
      <c r="F208" s="320">
        <v>10.84</v>
      </c>
      <c r="G208" s="320">
        <v>10.69</v>
      </c>
      <c r="H208" s="320">
        <v>11.91</v>
      </c>
      <c r="I208" s="320">
        <v>11</v>
      </c>
      <c r="J208" s="320">
        <v>11.7</v>
      </c>
      <c r="K208" s="320">
        <v>11.85</v>
      </c>
      <c r="L208" s="320">
        <v>12.49</v>
      </c>
      <c r="M208" s="320">
        <v>12.53</v>
      </c>
      <c r="N208" s="320">
        <v>13.05</v>
      </c>
      <c r="O208" s="320">
        <v>11.77</v>
      </c>
      <c r="P208" s="320">
        <v>12.23</v>
      </c>
      <c r="Q208" s="320">
        <v>11.36</v>
      </c>
      <c r="R208" s="320">
        <v>11.04</v>
      </c>
      <c r="S208" s="320">
        <v>11</v>
      </c>
      <c r="T208" s="342" t="s">
        <v>379</v>
      </c>
      <c r="U208" s="320">
        <v>3.7</v>
      </c>
      <c r="V208" s="320">
        <v>4.0999999999999996</v>
      </c>
      <c r="W208" s="320">
        <v>3.92</v>
      </c>
      <c r="X208" s="320">
        <v>4.58</v>
      </c>
      <c r="Y208" s="320">
        <v>4.26</v>
      </c>
      <c r="Z208" s="320">
        <v>4.83</v>
      </c>
      <c r="AA208" s="320">
        <v>4.9400000000000004</v>
      </c>
      <c r="AB208" s="320">
        <v>5.72</v>
      </c>
      <c r="AC208" s="320">
        <v>5.7</v>
      </c>
      <c r="AD208" s="320">
        <v>5.36</v>
      </c>
      <c r="AE208" s="320">
        <v>5.3</v>
      </c>
      <c r="AF208" s="320">
        <v>5.9</v>
      </c>
      <c r="AG208" s="279"/>
    </row>
    <row r="209" spans="2:36" s="291" customFormat="1" x14ac:dyDescent="0.2">
      <c r="B209" s="290">
        <v>0.66666666666666663</v>
      </c>
      <c r="C209" s="320">
        <v>10.53</v>
      </c>
      <c r="D209" s="320">
        <v>10.55</v>
      </c>
      <c r="E209" s="320">
        <v>10.82</v>
      </c>
      <c r="F209" s="320">
        <v>10.5</v>
      </c>
      <c r="G209" s="320">
        <v>10.91</v>
      </c>
      <c r="H209" s="320">
        <v>12.14</v>
      </c>
      <c r="I209" s="320">
        <v>11.15</v>
      </c>
      <c r="J209" s="320">
        <v>11.78</v>
      </c>
      <c r="K209" s="320">
        <v>11.98</v>
      </c>
      <c r="L209" s="320">
        <v>11.54</v>
      </c>
      <c r="M209" s="320">
        <v>12.22</v>
      </c>
      <c r="N209" s="320">
        <v>12.96</v>
      </c>
      <c r="O209" s="320">
        <v>11.74</v>
      </c>
      <c r="P209" s="320">
        <v>13.1</v>
      </c>
      <c r="Q209" s="320">
        <v>12.26</v>
      </c>
      <c r="R209" s="320">
        <v>11.28</v>
      </c>
      <c r="S209" s="320">
        <v>10.8</v>
      </c>
      <c r="T209" s="342" t="s">
        <v>379</v>
      </c>
      <c r="U209" s="320">
        <v>4.03</v>
      </c>
      <c r="V209" s="320">
        <v>4.0999999999999996</v>
      </c>
      <c r="W209" s="320">
        <v>4.3099999999999996</v>
      </c>
      <c r="X209" s="320">
        <v>4.54</v>
      </c>
      <c r="Y209" s="320">
        <v>4.33</v>
      </c>
      <c r="Z209" s="320">
        <v>4.83</v>
      </c>
      <c r="AA209" s="320">
        <v>5.14</v>
      </c>
      <c r="AB209" s="320">
        <v>5.55</v>
      </c>
      <c r="AC209" s="320">
        <v>5.59</v>
      </c>
      <c r="AD209" s="320">
        <v>5.3</v>
      </c>
      <c r="AE209" s="320">
        <v>5.6</v>
      </c>
      <c r="AF209" s="320">
        <v>6.15</v>
      </c>
      <c r="AG209" s="279"/>
    </row>
    <row r="210" spans="2:36" s="291" customFormat="1" x14ac:dyDescent="0.2">
      <c r="B210" s="290">
        <v>0.70833333333333337</v>
      </c>
      <c r="C210" s="320">
        <v>10.59</v>
      </c>
      <c r="D210" s="320">
        <v>10.199999999999999</v>
      </c>
      <c r="E210" s="320">
        <v>11.52</v>
      </c>
      <c r="F210" s="320">
        <v>10.61</v>
      </c>
      <c r="G210" s="320">
        <v>10.88</v>
      </c>
      <c r="H210" s="320">
        <v>11.97</v>
      </c>
      <c r="I210" s="320">
        <v>11.86</v>
      </c>
      <c r="J210" s="320">
        <v>11</v>
      </c>
      <c r="K210" s="320">
        <v>11.71</v>
      </c>
      <c r="L210" s="320">
        <v>11.75</v>
      </c>
      <c r="M210" s="320">
        <v>12.68</v>
      </c>
      <c r="N210" s="320">
        <v>13.06</v>
      </c>
      <c r="O210" s="320">
        <v>12.32</v>
      </c>
      <c r="P210" s="320">
        <v>11.91</v>
      </c>
      <c r="Q210" s="320">
        <v>11.8</v>
      </c>
      <c r="R210" s="320">
        <v>11.37</v>
      </c>
      <c r="S210" s="320">
        <v>11.19</v>
      </c>
      <c r="T210" s="320">
        <v>4.3499999999999996</v>
      </c>
      <c r="U210" s="320">
        <v>3.88</v>
      </c>
      <c r="V210" s="320">
        <v>3.92</v>
      </c>
      <c r="W210" s="320">
        <v>4.34</v>
      </c>
      <c r="X210" s="320">
        <v>4.54</v>
      </c>
      <c r="Y210" s="320">
        <v>4.5199999999999996</v>
      </c>
      <c r="Z210" s="320">
        <v>4.53</v>
      </c>
      <c r="AA210" s="320">
        <v>13.05</v>
      </c>
      <c r="AB210" s="320">
        <v>5.72</v>
      </c>
      <c r="AC210" s="320">
        <v>5.46</v>
      </c>
      <c r="AD210" s="320">
        <v>5.16</v>
      </c>
      <c r="AE210" s="320">
        <v>7.81</v>
      </c>
      <c r="AF210" s="320">
        <v>6.22</v>
      </c>
      <c r="AG210" s="279"/>
    </row>
    <row r="211" spans="2:36" s="291" customFormat="1" x14ac:dyDescent="0.2">
      <c r="B211" s="290">
        <v>0.75</v>
      </c>
      <c r="C211" s="320">
        <v>10.8</v>
      </c>
      <c r="D211" s="320">
        <v>10.42</v>
      </c>
      <c r="E211" s="320">
        <v>11.59</v>
      </c>
      <c r="F211" s="320">
        <v>10.52</v>
      </c>
      <c r="G211" s="320">
        <v>10.56</v>
      </c>
      <c r="H211" s="320">
        <v>15.08</v>
      </c>
      <c r="I211" s="320">
        <v>11.84</v>
      </c>
      <c r="J211" s="320">
        <v>10.93</v>
      </c>
      <c r="K211" s="320">
        <v>12.06</v>
      </c>
      <c r="L211" s="320">
        <v>12.49</v>
      </c>
      <c r="M211" s="320">
        <v>12.69</v>
      </c>
      <c r="N211" s="320">
        <v>13.33</v>
      </c>
      <c r="O211" s="320">
        <v>11.97</v>
      </c>
      <c r="P211" s="342" t="s">
        <v>379</v>
      </c>
      <c r="Q211" s="320">
        <v>12.67</v>
      </c>
      <c r="R211" s="320">
        <v>11</v>
      </c>
      <c r="S211" s="320">
        <v>11.06</v>
      </c>
      <c r="T211" s="320">
        <v>3.95</v>
      </c>
      <c r="U211" s="320">
        <v>3.86</v>
      </c>
      <c r="V211" s="320">
        <v>4.29</v>
      </c>
      <c r="W211" s="320">
        <v>3.19</v>
      </c>
      <c r="X211" s="320">
        <v>4.5</v>
      </c>
      <c r="Y211" s="320">
        <v>4.26</v>
      </c>
      <c r="Z211" s="320">
        <v>4.75</v>
      </c>
      <c r="AA211" s="320">
        <v>16.16</v>
      </c>
      <c r="AB211" s="320">
        <v>5.77</v>
      </c>
      <c r="AC211" s="320">
        <v>5.57</v>
      </c>
      <c r="AD211" s="320">
        <v>5.01</v>
      </c>
      <c r="AE211" s="320">
        <v>5.49</v>
      </c>
      <c r="AF211" s="320">
        <v>5.61</v>
      </c>
      <c r="AG211" s="279"/>
      <c r="AJ211"/>
    </row>
    <row r="212" spans="2:36" s="291" customFormat="1" x14ac:dyDescent="0.2">
      <c r="B212" s="290">
        <v>0.79166666666666663</v>
      </c>
      <c r="C212" s="320">
        <v>11</v>
      </c>
      <c r="D212" s="320">
        <v>10.35</v>
      </c>
      <c r="E212" s="320">
        <v>11.07</v>
      </c>
      <c r="F212" s="320">
        <v>10.55</v>
      </c>
      <c r="G212" s="320">
        <v>10.83</v>
      </c>
      <c r="H212" s="320">
        <v>32.770000000000003</v>
      </c>
      <c r="I212" s="320">
        <v>19.93</v>
      </c>
      <c r="J212" s="320">
        <v>11.06</v>
      </c>
      <c r="K212" s="320">
        <v>12.44</v>
      </c>
      <c r="L212" s="320">
        <v>12.67</v>
      </c>
      <c r="M212" s="320">
        <v>11.84</v>
      </c>
      <c r="N212" s="320">
        <v>13.51</v>
      </c>
      <c r="O212" s="320">
        <v>11.54</v>
      </c>
      <c r="P212" s="342" t="s">
        <v>380</v>
      </c>
      <c r="Q212" s="320">
        <v>12.34</v>
      </c>
      <c r="R212" s="320">
        <v>11.39</v>
      </c>
      <c r="S212" s="320">
        <v>10.76</v>
      </c>
      <c r="T212" s="320">
        <v>3.91</v>
      </c>
      <c r="U212" s="320">
        <v>3.99</v>
      </c>
      <c r="V212" s="320">
        <v>4.29</v>
      </c>
      <c r="W212" s="320">
        <v>4.22</v>
      </c>
      <c r="X212" s="320">
        <v>4.5599999999999996</v>
      </c>
      <c r="Y212" s="320">
        <v>4.2699999999999996</v>
      </c>
      <c r="Z212" s="320">
        <v>4.87</v>
      </c>
      <c r="AA212" s="320">
        <v>10.27</v>
      </c>
      <c r="AB212" s="320">
        <v>5.92</v>
      </c>
      <c r="AC212" s="320">
        <v>5.9</v>
      </c>
      <c r="AD212" s="320">
        <v>5.21</v>
      </c>
      <c r="AE212" s="320">
        <v>7.24</v>
      </c>
      <c r="AF212" s="320">
        <v>5.79</v>
      </c>
      <c r="AG212" s="279"/>
      <c r="AJ212"/>
    </row>
    <row r="213" spans="2:36" s="291" customFormat="1" x14ac:dyDescent="0.2">
      <c r="B213" s="290">
        <v>0.83333333333333337</v>
      </c>
      <c r="C213" s="320">
        <v>10.8</v>
      </c>
      <c r="D213" s="320">
        <v>10.37</v>
      </c>
      <c r="E213" s="320">
        <v>11.37</v>
      </c>
      <c r="F213" s="320">
        <v>10.45</v>
      </c>
      <c r="G213" s="320">
        <v>10.62</v>
      </c>
      <c r="H213" s="320">
        <v>37.15</v>
      </c>
      <c r="I213" s="320">
        <v>28.1</v>
      </c>
      <c r="J213" s="320">
        <v>11.16</v>
      </c>
      <c r="K213" s="320">
        <v>11.6</v>
      </c>
      <c r="L213" s="320">
        <v>12.77</v>
      </c>
      <c r="M213" s="320">
        <v>11.56</v>
      </c>
      <c r="N213" s="320">
        <v>12.84</v>
      </c>
      <c r="O213" s="320">
        <v>11.49</v>
      </c>
      <c r="P213" s="342" t="s">
        <v>379</v>
      </c>
      <c r="Q213" s="320">
        <v>11.65</v>
      </c>
      <c r="R213" s="320">
        <v>11.19</v>
      </c>
      <c r="S213" s="320">
        <v>10.96</v>
      </c>
      <c r="T213" s="320">
        <v>3.91</v>
      </c>
      <c r="U213" s="320">
        <v>3.96</v>
      </c>
      <c r="V213" s="320">
        <v>4.07</v>
      </c>
      <c r="W213" s="320">
        <v>4.21</v>
      </c>
      <c r="X213" s="320">
        <v>4.29</v>
      </c>
      <c r="Y213" s="320">
        <v>4.42</v>
      </c>
      <c r="Z213" s="320">
        <v>4.99</v>
      </c>
      <c r="AA213" s="320">
        <v>6.36</v>
      </c>
      <c r="AB213" s="320">
        <v>6.03</v>
      </c>
      <c r="AC213" s="320">
        <v>5.56</v>
      </c>
      <c r="AD213" s="320">
        <v>5.36</v>
      </c>
      <c r="AE213" s="320">
        <v>5.54</v>
      </c>
      <c r="AF213" s="320">
        <v>5.18</v>
      </c>
      <c r="AG213" s="279"/>
      <c r="AJ213"/>
    </row>
    <row r="214" spans="2:36" s="291" customFormat="1" x14ac:dyDescent="0.2">
      <c r="B214" s="290">
        <v>0.875</v>
      </c>
      <c r="C214" s="320">
        <v>11.02</v>
      </c>
      <c r="D214" s="320">
        <v>10.34</v>
      </c>
      <c r="E214" s="320">
        <v>11.39</v>
      </c>
      <c r="F214" s="320">
        <v>10.64</v>
      </c>
      <c r="G214" s="320">
        <v>10.49</v>
      </c>
      <c r="H214" s="320">
        <v>19.059999999999999</v>
      </c>
      <c r="I214" s="320">
        <v>23.39</v>
      </c>
      <c r="J214" s="320">
        <v>11.26</v>
      </c>
      <c r="K214" s="320">
        <v>11.86</v>
      </c>
      <c r="L214" s="320">
        <v>12.78</v>
      </c>
      <c r="M214" s="320">
        <v>11.58</v>
      </c>
      <c r="N214" s="320">
        <v>12.53</v>
      </c>
      <c r="O214" s="320">
        <v>12.25</v>
      </c>
      <c r="P214" s="320">
        <v>11.51</v>
      </c>
      <c r="Q214" s="320">
        <v>11.62</v>
      </c>
      <c r="R214" s="320">
        <v>11.05</v>
      </c>
      <c r="S214" s="320">
        <v>11.13</v>
      </c>
      <c r="T214" s="320">
        <v>3.65</v>
      </c>
      <c r="U214" s="320">
        <v>3.47</v>
      </c>
      <c r="V214" s="320">
        <v>4.28</v>
      </c>
      <c r="W214" s="320">
        <v>4.04</v>
      </c>
      <c r="X214" s="320">
        <v>4.3899999999999997</v>
      </c>
      <c r="Y214" s="320">
        <v>4.42</v>
      </c>
      <c r="Z214" s="320">
        <v>4.83</v>
      </c>
      <c r="AA214" s="320">
        <v>5.68</v>
      </c>
      <c r="AB214" s="320">
        <v>6.16</v>
      </c>
      <c r="AC214" s="320">
        <v>5.45</v>
      </c>
      <c r="AD214" s="320">
        <v>4.83</v>
      </c>
      <c r="AE214" s="320">
        <v>5.14</v>
      </c>
      <c r="AF214" s="320">
        <v>5.36</v>
      </c>
      <c r="AG214" s="279"/>
      <c r="AJ214"/>
    </row>
    <row r="215" spans="2:36" s="291" customFormat="1" x14ac:dyDescent="0.2">
      <c r="B215" s="290">
        <v>0.91666666666666663</v>
      </c>
      <c r="C215" s="320">
        <v>10.67</v>
      </c>
      <c r="D215" s="320">
        <v>10.71</v>
      </c>
      <c r="E215" s="320">
        <v>12.45</v>
      </c>
      <c r="F215" s="320">
        <v>10.89</v>
      </c>
      <c r="G215" s="320">
        <v>10.57</v>
      </c>
      <c r="H215" s="320">
        <v>11.49</v>
      </c>
      <c r="I215" s="320">
        <v>18.27</v>
      </c>
      <c r="J215" s="320">
        <v>11.63</v>
      </c>
      <c r="K215" s="320">
        <v>12.04</v>
      </c>
      <c r="L215" s="320">
        <v>33.159999999999997</v>
      </c>
      <c r="M215" s="320">
        <v>11.79</v>
      </c>
      <c r="N215" s="320">
        <v>13.08</v>
      </c>
      <c r="O215" s="320">
        <v>17.86</v>
      </c>
      <c r="P215" s="320">
        <v>11.95</v>
      </c>
      <c r="Q215" s="320">
        <v>12.42</v>
      </c>
      <c r="R215" s="320">
        <v>11.16</v>
      </c>
      <c r="S215" s="320">
        <v>11.48</v>
      </c>
      <c r="T215" s="320">
        <v>3.82</v>
      </c>
      <c r="U215" s="320">
        <v>3.84</v>
      </c>
      <c r="V215" s="320">
        <v>4.1399999999999997</v>
      </c>
      <c r="W215" s="320">
        <v>4.2699999999999996</v>
      </c>
      <c r="X215" s="320">
        <v>4.37</v>
      </c>
      <c r="Y215" s="320">
        <v>4.43</v>
      </c>
      <c r="Z215" s="320">
        <v>4.6900000000000004</v>
      </c>
      <c r="AA215" s="320">
        <v>5.41</v>
      </c>
      <c r="AB215" s="320">
        <v>6.08</v>
      </c>
      <c r="AC215" s="320">
        <v>5.85</v>
      </c>
      <c r="AD215" s="320">
        <v>5.18</v>
      </c>
      <c r="AE215" s="320">
        <v>5.44</v>
      </c>
      <c r="AF215" s="320">
        <v>5.79</v>
      </c>
      <c r="AG215" s="279"/>
    </row>
    <row r="216" spans="2:36" s="291" customFormat="1" x14ac:dyDescent="0.2">
      <c r="B216" s="290">
        <v>0.95833333333333337</v>
      </c>
      <c r="C216" s="320">
        <v>10.49</v>
      </c>
      <c r="D216" s="320">
        <v>11.09</v>
      </c>
      <c r="E216" s="320">
        <v>12.41</v>
      </c>
      <c r="F216" s="320">
        <v>11.6</v>
      </c>
      <c r="G216" s="320">
        <v>10.77</v>
      </c>
      <c r="H216" s="320">
        <v>19.73</v>
      </c>
      <c r="I216" s="320">
        <v>14.39</v>
      </c>
      <c r="J216" s="320">
        <v>11.69</v>
      </c>
      <c r="K216" s="320">
        <v>11.94</v>
      </c>
      <c r="L216" s="320">
        <v>25.51</v>
      </c>
      <c r="M216" s="320">
        <v>12.06</v>
      </c>
      <c r="N216" s="320">
        <v>13.5</v>
      </c>
      <c r="O216" s="320">
        <v>17.5</v>
      </c>
      <c r="P216" s="320">
        <v>11.79</v>
      </c>
      <c r="Q216" s="320">
        <v>22.65</v>
      </c>
      <c r="R216" s="320">
        <v>10.91</v>
      </c>
      <c r="S216" s="320">
        <v>31.73</v>
      </c>
      <c r="T216" s="320">
        <v>3.92</v>
      </c>
      <c r="U216" s="320">
        <v>5.44</v>
      </c>
      <c r="V216" s="320">
        <v>4.18</v>
      </c>
      <c r="W216" s="320">
        <v>4.55</v>
      </c>
      <c r="X216" s="320">
        <v>4.3899999999999997</v>
      </c>
      <c r="Y216" s="320">
        <v>4.47</v>
      </c>
      <c r="Z216" s="320">
        <v>4.62</v>
      </c>
      <c r="AA216" s="320">
        <v>25.51</v>
      </c>
      <c r="AB216" s="320">
        <v>5.83</v>
      </c>
      <c r="AC216" s="320">
        <v>5.36</v>
      </c>
      <c r="AD216" s="320">
        <v>5.19</v>
      </c>
      <c r="AE216" s="320">
        <v>14.05</v>
      </c>
      <c r="AF216" s="320">
        <v>5.97</v>
      </c>
      <c r="AG216" s="279"/>
    </row>
    <row r="217" spans="2:36" s="293" customFormat="1" ht="33" customHeight="1" x14ac:dyDescent="0.2">
      <c r="B217" s="288" t="s">
        <v>369</v>
      </c>
      <c r="C217" s="352">
        <v>11.57</v>
      </c>
      <c r="D217" s="352">
        <v>10.88</v>
      </c>
      <c r="E217" s="352">
        <v>11.9</v>
      </c>
      <c r="F217" s="352">
        <v>11.54</v>
      </c>
      <c r="G217" s="352">
        <v>11.91</v>
      </c>
      <c r="H217" s="352">
        <v>14.2</v>
      </c>
      <c r="I217" s="352">
        <v>14.54</v>
      </c>
      <c r="J217" s="352">
        <v>17.239999999999998</v>
      </c>
      <c r="K217" s="352">
        <v>13.13</v>
      </c>
      <c r="L217" s="352">
        <v>20.54</v>
      </c>
      <c r="M217" s="352">
        <v>15.03</v>
      </c>
      <c r="N217" s="352">
        <v>12.79</v>
      </c>
      <c r="O217" s="352">
        <v>12.65</v>
      </c>
      <c r="P217" s="342" t="s">
        <v>379</v>
      </c>
      <c r="Q217" s="352">
        <v>15.35</v>
      </c>
      <c r="R217" s="352">
        <v>12.68</v>
      </c>
      <c r="S217" s="352">
        <v>11.91</v>
      </c>
      <c r="T217" s="352">
        <v>9.2899999999999991</v>
      </c>
      <c r="U217" s="352">
        <v>6.84</v>
      </c>
      <c r="V217" s="352">
        <v>4.0999999999999996</v>
      </c>
      <c r="W217" s="352">
        <v>4.12</v>
      </c>
      <c r="X217" s="352">
        <v>6.32</v>
      </c>
      <c r="Y217" s="352">
        <v>4.4000000000000004</v>
      </c>
      <c r="Z217" s="352">
        <v>7.06</v>
      </c>
      <c r="AA217" s="352">
        <v>6.82</v>
      </c>
      <c r="AB217" s="352">
        <v>8.49</v>
      </c>
      <c r="AC217" s="352">
        <v>5.66</v>
      </c>
      <c r="AD217" s="352">
        <v>6.06</v>
      </c>
      <c r="AE217" s="352">
        <v>5.9</v>
      </c>
      <c r="AF217" s="352">
        <v>10.85</v>
      </c>
      <c r="AG217" s="279"/>
    </row>
    <row r="218" spans="2:36" s="293" customFormat="1" ht="27" customHeight="1" x14ac:dyDescent="0.2">
      <c r="B218" s="288" t="s">
        <v>370</v>
      </c>
      <c r="C218" s="363" t="s">
        <v>371</v>
      </c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5"/>
      <c r="AG218" s="279"/>
    </row>
    <row r="219" spans="2:36" ht="10.5" customHeight="1" x14ac:dyDescent="0.2">
      <c r="B219" s="334" t="s">
        <v>306</v>
      </c>
    </row>
    <row r="220" spans="2:36" ht="10.5" customHeight="1" x14ac:dyDescent="0.2">
      <c r="B220" s="334" t="s">
        <v>381</v>
      </c>
    </row>
  </sheetData>
  <mergeCells count="30">
    <mergeCell ref="C218:AF218"/>
    <mergeCell ref="C175:AG175"/>
    <mergeCell ref="B178:E180"/>
    <mergeCell ref="F178:AF180"/>
    <mergeCell ref="B182:C182"/>
    <mergeCell ref="B186:AF186"/>
    <mergeCell ref="V190:W190"/>
    <mergeCell ref="V147:W147"/>
    <mergeCell ref="B91:E93"/>
    <mergeCell ref="F91:AF93"/>
    <mergeCell ref="B95:C95"/>
    <mergeCell ref="B99:AG99"/>
    <mergeCell ref="V103:W103"/>
    <mergeCell ref="C131:AF131"/>
    <mergeCell ref="B135:E137"/>
    <mergeCell ref="F135:AG137"/>
    <mergeCell ref="B139:C139"/>
    <mergeCell ref="B143:AG143"/>
    <mergeCell ref="C87:AG87"/>
    <mergeCell ref="B2:E4"/>
    <mergeCell ref="F2:AG4"/>
    <mergeCell ref="B6:C6"/>
    <mergeCell ref="B10:AG10"/>
    <mergeCell ref="V14:W14"/>
    <mergeCell ref="C42:S42"/>
    <mergeCell ref="B47:E49"/>
    <mergeCell ref="F47:AG49"/>
    <mergeCell ref="B51:C51"/>
    <mergeCell ref="B55:AG55"/>
    <mergeCell ref="V59:W59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4" manualBreakCount="4">
    <brk id="45" max="32" man="1"/>
    <brk id="89" max="32" man="1"/>
    <brk id="133" max="32" man="1"/>
    <brk id="177" max="3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5"/>
  <sheetViews>
    <sheetView showGridLines="0" view="pageBreakPreview" topLeftCell="A178" zoomScale="70" zoomScaleNormal="60" zoomScaleSheetLayoutView="70" workbookViewId="0">
      <selection activeCell="B43" sqref="B43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s="335" customFormat="1" ht="15.75" customHeight="1" x14ac:dyDescent="0.2"/>
    <row r="2" spans="2:33" s="335" customFormat="1" ht="15.75" customHeight="1" x14ac:dyDescent="0.2">
      <c r="B2" s="357"/>
      <c r="C2" s="357"/>
      <c r="D2" s="357"/>
      <c r="E2" s="357"/>
      <c r="F2" s="358" t="s">
        <v>355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</row>
    <row r="3" spans="2:33" s="335" customFormat="1" ht="15.75" customHeight="1" x14ac:dyDescent="0.2">
      <c r="B3" s="357"/>
      <c r="C3" s="357"/>
      <c r="D3" s="357"/>
      <c r="E3" s="35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</row>
    <row r="4" spans="2:33" s="335" customFormat="1" ht="15.75" customHeight="1" x14ac:dyDescent="0.2">
      <c r="B4" s="357"/>
      <c r="C4" s="357"/>
      <c r="D4" s="357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</row>
    <row r="5" spans="2:33" s="335" customFormat="1" ht="11.25" customHeight="1" x14ac:dyDescent="0.2">
      <c r="B5" s="336"/>
      <c r="C5" s="336"/>
      <c r="D5" s="336"/>
      <c r="E5" s="336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</row>
    <row r="6" spans="2:33" s="335" customFormat="1" ht="27.6" customHeight="1" x14ac:dyDescent="0.2">
      <c r="B6" s="359" t="s">
        <v>188</v>
      </c>
      <c r="C6" s="359"/>
      <c r="D6" s="282"/>
      <c r="E6" s="282"/>
      <c r="F6" s="283" t="s">
        <v>323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</row>
    <row r="7" spans="2:33" s="335" customFormat="1" ht="8.25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</row>
    <row r="8" spans="2:33" s="335" customFormat="1" ht="15.75" customHeight="1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287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2:33" s="335" customFormat="1" ht="7.5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2:33" s="335" customFormat="1" ht="15.75" customHeight="1" x14ac:dyDescent="0.2">
      <c r="B10" s="360" t="s">
        <v>217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</row>
    <row r="11" spans="2:33" s="335" customFormat="1" ht="7.5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2:33" s="335" customFormat="1" ht="15.75" customHeight="1" x14ac:dyDescent="0.2">
      <c r="B12" s="282" t="s">
        <v>33</v>
      </c>
      <c r="C12" s="282"/>
      <c r="D12" s="282"/>
      <c r="E12" s="282"/>
      <c r="F12" s="286" t="s">
        <v>319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33" t="s">
        <v>14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2:33" s="335" customFormat="1" ht="7.5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2:33" s="335" customFormat="1" ht="15.75" customHeight="1" x14ac:dyDescent="0.2">
      <c r="B14" s="282" t="s">
        <v>9</v>
      </c>
      <c r="C14" s="282"/>
      <c r="D14" s="282"/>
      <c r="E14" s="282"/>
      <c r="F14" s="286" t="s">
        <v>320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82">
        <v>1192914960</v>
      </c>
      <c r="W14" s="382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2:33" s="335" customFormat="1" ht="11.25" customHeight="1" x14ac:dyDescent="0.2">
      <c r="B15" s="336"/>
      <c r="C15" s="336"/>
      <c r="D15" s="336"/>
      <c r="E15" s="336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</row>
    <row r="16" spans="2:33" s="335" customFormat="1" ht="29.45" customHeight="1" x14ac:dyDescent="0.2">
      <c r="B16" s="338" t="s">
        <v>257</v>
      </c>
      <c r="C16" s="339">
        <v>15</v>
      </c>
      <c r="D16" s="339">
        <v>16</v>
      </c>
      <c r="E16" s="339">
        <v>17</v>
      </c>
      <c r="F16" s="339">
        <v>18</v>
      </c>
      <c r="G16" s="339">
        <v>19</v>
      </c>
      <c r="H16" s="339">
        <v>20</v>
      </c>
      <c r="I16" s="339">
        <v>21</v>
      </c>
      <c r="J16" s="339">
        <v>22</v>
      </c>
      <c r="K16" s="339">
        <v>23</v>
      </c>
      <c r="L16" s="339">
        <v>24</v>
      </c>
      <c r="M16" s="339">
        <v>25</v>
      </c>
      <c r="N16" s="339">
        <v>26</v>
      </c>
      <c r="O16" s="339">
        <v>27</v>
      </c>
      <c r="P16" s="339">
        <v>28</v>
      </c>
      <c r="Q16" s="339">
        <v>29</v>
      </c>
      <c r="R16" s="339">
        <v>30</v>
      </c>
      <c r="S16" s="339">
        <v>31</v>
      </c>
    </row>
    <row r="17" spans="2:19" s="340" customFormat="1" x14ac:dyDescent="0.2">
      <c r="B17" s="341">
        <v>0</v>
      </c>
      <c r="C17" s="320">
        <v>4.3600000000000003</v>
      </c>
      <c r="D17" s="320">
        <v>2.62</v>
      </c>
      <c r="E17" s="320">
        <v>3.47</v>
      </c>
      <c r="F17" s="320">
        <v>3.06</v>
      </c>
      <c r="G17" s="320">
        <v>2.66</v>
      </c>
      <c r="H17" s="320">
        <v>2.2999999999999998</v>
      </c>
      <c r="I17" s="320">
        <v>2.4300000000000002</v>
      </c>
      <c r="J17" s="320">
        <v>6.49</v>
      </c>
      <c r="K17" s="320">
        <v>5.12</v>
      </c>
      <c r="L17" s="320">
        <v>2.5299999999999998</v>
      </c>
      <c r="M17" s="320">
        <v>2.25</v>
      </c>
      <c r="N17" s="320">
        <v>5.08</v>
      </c>
      <c r="O17" s="320">
        <v>5.0999999999999996</v>
      </c>
      <c r="P17" s="320">
        <v>7.37</v>
      </c>
      <c r="Q17" s="320">
        <v>2.62</v>
      </c>
      <c r="R17" s="320">
        <v>3.53</v>
      </c>
      <c r="S17" s="320">
        <v>3.99</v>
      </c>
    </row>
    <row r="18" spans="2:19" s="340" customFormat="1" x14ac:dyDescent="0.2">
      <c r="B18" s="341">
        <v>4.1666666666666664E-2</v>
      </c>
      <c r="C18" s="320">
        <v>4.29</v>
      </c>
      <c r="D18" s="320">
        <v>3.34</v>
      </c>
      <c r="E18" s="320">
        <v>3.97</v>
      </c>
      <c r="F18" s="320">
        <v>2.4300000000000002</v>
      </c>
      <c r="G18" s="320">
        <v>2.44</v>
      </c>
      <c r="H18" s="320">
        <v>2.23</v>
      </c>
      <c r="I18" s="320">
        <v>2.77</v>
      </c>
      <c r="J18" s="320">
        <v>7.08</v>
      </c>
      <c r="K18" s="320">
        <v>3.52</v>
      </c>
      <c r="L18" s="320">
        <v>2.42</v>
      </c>
      <c r="M18" s="320">
        <v>2.27</v>
      </c>
      <c r="N18" s="320">
        <v>3.53</v>
      </c>
      <c r="O18" s="320">
        <v>5.78</v>
      </c>
      <c r="P18" s="320">
        <v>5.95</v>
      </c>
      <c r="Q18" s="320">
        <v>4.03</v>
      </c>
      <c r="R18" s="320">
        <v>2.4900000000000002</v>
      </c>
      <c r="S18" s="320">
        <v>3.87</v>
      </c>
    </row>
    <row r="19" spans="2:19" s="340" customFormat="1" x14ac:dyDescent="0.2">
      <c r="B19" s="341">
        <v>8.3333333333333329E-2</v>
      </c>
      <c r="C19" s="320">
        <v>3.57</v>
      </c>
      <c r="D19" s="320">
        <v>2.96</v>
      </c>
      <c r="E19" s="320">
        <v>3.17</v>
      </c>
      <c r="F19" s="320">
        <v>2.74</v>
      </c>
      <c r="G19" s="320">
        <v>2.4700000000000002</v>
      </c>
      <c r="H19" s="320">
        <v>2.27</v>
      </c>
      <c r="I19" s="320">
        <v>2.72</v>
      </c>
      <c r="J19" s="320">
        <v>7.99</v>
      </c>
      <c r="K19" s="320">
        <v>2.88</v>
      </c>
      <c r="L19" s="320">
        <v>2.42</v>
      </c>
      <c r="M19" s="320">
        <v>2.56</v>
      </c>
      <c r="N19" s="320">
        <v>3.01</v>
      </c>
      <c r="O19" s="320">
        <v>3.03</v>
      </c>
      <c r="P19" s="320">
        <v>7.75</v>
      </c>
      <c r="Q19" s="320">
        <v>2.93</v>
      </c>
      <c r="R19" s="320">
        <v>2.15</v>
      </c>
      <c r="S19" s="320">
        <v>3.15</v>
      </c>
    </row>
    <row r="20" spans="2:19" s="340" customFormat="1" x14ac:dyDescent="0.2">
      <c r="B20" s="341">
        <v>0.125</v>
      </c>
      <c r="C20" s="320" t="s">
        <v>379</v>
      </c>
      <c r="D20" s="320" t="s">
        <v>379</v>
      </c>
      <c r="E20" s="320" t="s">
        <v>379</v>
      </c>
      <c r="F20" s="320" t="s">
        <v>379</v>
      </c>
      <c r="G20" s="320" t="s">
        <v>379</v>
      </c>
      <c r="H20" s="320" t="s">
        <v>379</v>
      </c>
      <c r="I20" s="320" t="s">
        <v>379</v>
      </c>
      <c r="J20" s="320" t="s">
        <v>379</v>
      </c>
      <c r="K20" s="320" t="s">
        <v>379</v>
      </c>
      <c r="L20" s="320" t="s">
        <v>379</v>
      </c>
      <c r="M20" s="320" t="s">
        <v>379</v>
      </c>
      <c r="N20" s="320" t="s">
        <v>379</v>
      </c>
      <c r="O20" s="320" t="s">
        <v>379</v>
      </c>
      <c r="P20" s="320" t="s">
        <v>379</v>
      </c>
      <c r="Q20" s="320" t="s">
        <v>379</v>
      </c>
      <c r="R20" s="320" t="s">
        <v>379</v>
      </c>
      <c r="S20" s="320" t="s">
        <v>379</v>
      </c>
    </row>
    <row r="21" spans="2:19" s="340" customFormat="1" x14ac:dyDescent="0.2">
      <c r="B21" s="341">
        <v>0.16666666666666666</v>
      </c>
      <c r="C21" s="320">
        <v>3.3</v>
      </c>
      <c r="D21" s="320">
        <v>2.9</v>
      </c>
      <c r="E21" s="320">
        <v>4.0199999999999996</v>
      </c>
      <c r="F21" s="320">
        <v>3.59</v>
      </c>
      <c r="G21" s="320">
        <v>2.37</v>
      </c>
      <c r="H21" s="320">
        <v>2.66</v>
      </c>
      <c r="I21" s="320">
        <v>5.0599999999999996</v>
      </c>
      <c r="J21" s="320">
        <v>8.31</v>
      </c>
      <c r="K21" s="320">
        <v>2.5099999999999998</v>
      </c>
      <c r="L21" s="320">
        <v>2.34</v>
      </c>
      <c r="M21" s="320">
        <v>2.58</v>
      </c>
      <c r="N21" s="320">
        <v>2.77</v>
      </c>
      <c r="O21" s="320">
        <v>3.26</v>
      </c>
      <c r="P21" s="320">
        <v>2.4700000000000002</v>
      </c>
      <c r="Q21" s="320">
        <v>2.65</v>
      </c>
      <c r="R21" s="320">
        <v>5.68</v>
      </c>
      <c r="S21" s="320">
        <v>3.33</v>
      </c>
    </row>
    <row r="22" spans="2:19" s="340" customFormat="1" x14ac:dyDescent="0.2">
      <c r="B22" s="341">
        <v>0.20833333333333334</v>
      </c>
      <c r="C22" s="320">
        <v>3.28</v>
      </c>
      <c r="D22" s="320">
        <v>4.4000000000000004</v>
      </c>
      <c r="E22" s="320">
        <v>3.99</v>
      </c>
      <c r="F22" s="320">
        <v>3.9</v>
      </c>
      <c r="G22" s="320">
        <v>2.57</v>
      </c>
      <c r="H22" s="320">
        <v>3.64</v>
      </c>
      <c r="I22" s="320">
        <v>4.5</v>
      </c>
      <c r="J22" s="320">
        <v>5.57</v>
      </c>
      <c r="K22" s="320">
        <v>2.86</v>
      </c>
      <c r="L22" s="320">
        <v>2.46</v>
      </c>
      <c r="M22" s="320">
        <v>2.71</v>
      </c>
      <c r="N22" s="320">
        <v>3.49</v>
      </c>
      <c r="O22" s="320">
        <v>4.88</v>
      </c>
      <c r="P22" s="320">
        <v>4.9400000000000004</v>
      </c>
      <c r="Q22" s="320">
        <v>2.84</v>
      </c>
      <c r="R22" s="320">
        <v>4.84</v>
      </c>
      <c r="S22" s="320">
        <v>4.8099999999999996</v>
      </c>
    </row>
    <row r="23" spans="2:19" s="340" customFormat="1" x14ac:dyDescent="0.2">
      <c r="B23" s="341">
        <v>0.25</v>
      </c>
      <c r="C23" s="320">
        <v>4.4400000000000004</v>
      </c>
      <c r="D23" s="320">
        <v>5.84</v>
      </c>
      <c r="E23" s="320">
        <v>5.92</v>
      </c>
      <c r="F23" s="320">
        <v>6.66</v>
      </c>
      <c r="G23" s="320">
        <v>3.03</v>
      </c>
      <c r="H23" s="320">
        <v>3.66</v>
      </c>
      <c r="I23" s="320">
        <v>8.1300000000000008</v>
      </c>
      <c r="J23" s="320">
        <v>5.89</v>
      </c>
      <c r="K23" s="320">
        <v>3.72</v>
      </c>
      <c r="L23" s="320">
        <v>9.1199999999999992</v>
      </c>
      <c r="M23" s="320">
        <v>8.26</v>
      </c>
      <c r="N23" s="320">
        <v>7.92</v>
      </c>
      <c r="O23" s="320">
        <v>7.53</v>
      </c>
      <c r="P23" s="320">
        <v>4.16</v>
      </c>
      <c r="Q23" s="320">
        <v>3.7</v>
      </c>
      <c r="R23" s="320">
        <v>4.45</v>
      </c>
      <c r="S23" s="320">
        <v>5.08</v>
      </c>
    </row>
    <row r="24" spans="2:19" s="340" customFormat="1" x14ac:dyDescent="0.2">
      <c r="B24" s="341">
        <v>0.29166666666666669</v>
      </c>
      <c r="C24" s="320">
        <v>5.04</v>
      </c>
      <c r="D24" s="320">
        <v>9.8800000000000008</v>
      </c>
      <c r="E24" s="320">
        <v>5.27</v>
      </c>
      <c r="F24" s="320">
        <v>5.25</v>
      </c>
      <c r="G24" s="320">
        <v>3.86</v>
      </c>
      <c r="H24" s="320">
        <v>3.87</v>
      </c>
      <c r="I24" s="320">
        <v>8.2100000000000009</v>
      </c>
      <c r="J24" s="320">
        <v>7.48</v>
      </c>
      <c r="K24" s="320">
        <v>5.13</v>
      </c>
      <c r="L24" s="320">
        <v>7.01</v>
      </c>
      <c r="M24" s="320">
        <v>4.9400000000000004</v>
      </c>
      <c r="N24" s="320">
        <v>5.79</v>
      </c>
      <c r="O24" s="320">
        <v>7.7</v>
      </c>
      <c r="P24" s="320">
        <v>3.77</v>
      </c>
      <c r="Q24" s="320">
        <v>3.52</v>
      </c>
      <c r="R24" s="320">
        <v>4.83</v>
      </c>
      <c r="S24" s="320">
        <v>3.6</v>
      </c>
    </row>
    <row r="25" spans="2:19" s="340" customFormat="1" x14ac:dyDescent="0.2">
      <c r="B25" s="341">
        <v>0.33333333333333331</v>
      </c>
      <c r="C25" s="320">
        <v>5.35</v>
      </c>
      <c r="D25" s="320">
        <v>8.58</v>
      </c>
      <c r="E25" s="320">
        <v>5.56</v>
      </c>
      <c r="F25" s="320">
        <v>4.66</v>
      </c>
      <c r="G25" s="320">
        <v>3.01</v>
      </c>
      <c r="H25" s="320">
        <v>4.03</v>
      </c>
      <c r="I25" s="320">
        <v>7.2</v>
      </c>
      <c r="J25" s="320">
        <v>6.29</v>
      </c>
      <c r="K25" s="320">
        <v>7.91</v>
      </c>
      <c r="L25" s="320">
        <v>6.51</v>
      </c>
      <c r="M25" s="320">
        <v>5.2</v>
      </c>
      <c r="N25" s="320">
        <v>5.63</v>
      </c>
      <c r="O25" s="320">
        <v>4.97</v>
      </c>
      <c r="P25" s="320">
        <v>3.61</v>
      </c>
      <c r="Q25" s="320">
        <v>4.21</v>
      </c>
      <c r="R25" s="320">
        <v>3.38</v>
      </c>
      <c r="S25" s="320">
        <v>3.85</v>
      </c>
    </row>
    <row r="26" spans="2:19" s="340" customFormat="1" x14ac:dyDescent="0.2">
      <c r="B26" s="341">
        <v>0.375</v>
      </c>
      <c r="C26" s="320">
        <v>5.25</v>
      </c>
      <c r="D26" s="320">
        <v>6.27</v>
      </c>
      <c r="E26" s="320">
        <v>6.03</v>
      </c>
      <c r="F26" s="320">
        <v>4.29</v>
      </c>
      <c r="G26" s="320">
        <v>3.03</v>
      </c>
      <c r="H26" s="320">
        <v>4.8</v>
      </c>
      <c r="I26" s="320">
        <v>6.13</v>
      </c>
      <c r="J26" s="320">
        <v>4.4400000000000004</v>
      </c>
      <c r="K26" s="320">
        <v>6.7</v>
      </c>
      <c r="L26" s="320">
        <v>5.36</v>
      </c>
      <c r="M26" s="320">
        <v>5.12</v>
      </c>
      <c r="N26" s="320">
        <v>3.87</v>
      </c>
      <c r="O26" s="320">
        <v>4.2</v>
      </c>
      <c r="P26" s="320">
        <v>4.34</v>
      </c>
      <c r="Q26" s="320">
        <v>3.54</v>
      </c>
      <c r="R26" s="320">
        <v>4.25</v>
      </c>
      <c r="S26" s="320">
        <v>4.3899999999999997</v>
      </c>
    </row>
    <row r="27" spans="2:19" s="340" customFormat="1" x14ac:dyDescent="0.2">
      <c r="B27" s="341">
        <v>0.41666666666666669</v>
      </c>
      <c r="C27" s="320">
        <v>4.74</v>
      </c>
      <c r="D27" s="320">
        <v>5.7</v>
      </c>
      <c r="E27" s="320">
        <v>5.75</v>
      </c>
      <c r="F27" s="320">
        <v>5.76</v>
      </c>
      <c r="G27" s="320">
        <v>3.98</v>
      </c>
      <c r="H27" s="320">
        <v>4.49</v>
      </c>
      <c r="I27" s="320">
        <v>7.01</v>
      </c>
      <c r="J27" s="320">
        <v>5.27</v>
      </c>
      <c r="K27" s="320">
        <v>7.33</v>
      </c>
      <c r="L27" s="320">
        <v>4.82</v>
      </c>
      <c r="M27" s="320">
        <v>5.65</v>
      </c>
      <c r="N27" s="320">
        <v>4.43</v>
      </c>
      <c r="O27" s="320">
        <v>4.3600000000000003</v>
      </c>
      <c r="P27" s="320">
        <v>5.27</v>
      </c>
      <c r="Q27" s="320">
        <v>4.45</v>
      </c>
      <c r="R27" s="320">
        <v>5.24</v>
      </c>
      <c r="S27" s="320">
        <v>4.32</v>
      </c>
    </row>
    <row r="28" spans="2:19" s="340" customFormat="1" x14ac:dyDescent="0.2">
      <c r="B28" s="341">
        <v>0.45833333333333331</v>
      </c>
      <c r="C28" s="320">
        <v>4.08</v>
      </c>
      <c r="D28" s="320">
        <v>4.8600000000000003</v>
      </c>
      <c r="E28" s="320">
        <v>3.92</v>
      </c>
      <c r="F28" s="320">
        <v>5.32</v>
      </c>
      <c r="G28" s="320">
        <v>4.08</v>
      </c>
      <c r="H28" s="320">
        <v>4.99</v>
      </c>
      <c r="I28" s="320">
        <v>8.16</v>
      </c>
      <c r="J28" s="320">
        <v>6.46</v>
      </c>
      <c r="K28" s="320">
        <v>8.2899999999999991</v>
      </c>
      <c r="L28" s="320">
        <v>4.3099999999999996</v>
      </c>
      <c r="M28" s="320">
        <v>5.89</v>
      </c>
      <c r="N28" s="320">
        <v>3.06</v>
      </c>
      <c r="O28" s="320">
        <v>4.74</v>
      </c>
      <c r="P28" s="320">
        <v>4.09</v>
      </c>
      <c r="Q28" s="320">
        <v>3.73</v>
      </c>
      <c r="R28" s="320">
        <v>3.98</v>
      </c>
      <c r="S28" s="320">
        <v>3.84</v>
      </c>
    </row>
    <row r="29" spans="2:19" s="340" customFormat="1" x14ac:dyDescent="0.2">
      <c r="B29" s="341">
        <v>0.5</v>
      </c>
      <c r="C29" s="320">
        <v>6.22</v>
      </c>
      <c r="D29" s="320">
        <v>5.01</v>
      </c>
      <c r="E29" s="320">
        <v>3.98</v>
      </c>
      <c r="F29" s="320">
        <v>4.01</v>
      </c>
      <c r="G29" s="320">
        <v>2.86</v>
      </c>
      <c r="H29" s="320">
        <v>3.74</v>
      </c>
      <c r="I29" s="320">
        <v>5.42</v>
      </c>
      <c r="J29" s="320">
        <v>7.63</v>
      </c>
      <c r="K29" s="320">
        <v>6.15</v>
      </c>
      <c r="L29" s="320">
        <v>4.1900000000000004</v>
      </c>
      <c r="M29" s="320">
        <v>4.75</v>
      </c>
      <c r="N29" s="320">
        <v>4.7699999999999996</v>
      </c>
      <c r="O29" s="320">
        <v>4.0999999999999996</v>
      </c>
      <c r="P29" s="320">
        <v>3.17</v>
      </c>
      <c r="Q29" s="320">
        <v>3.21</v>
      </c>
      <c r="R29" s="320">
        <v>3.27</v>
      </c>
      <c r="S29" s="320">
        <v>3.69</v>
      </c>
    </row>
    <row r="30" spans="2:19" s="340" customFormat="1" x14ac:dyDescent="0.2">
      <c r="B30" s="341">
        <v>0.54166666666666663</v>
      </c>
      <c r="C30" s="320">
        <v>4.22</v>
      </c>
      <c r="D30" s="320">
        <v>6.68</v>
      </c>
      <c r="E30" s="320">
        <v>3.41</v>
      </c>
      <c r="F30" s="320">
        <v>4.18</v>
      </c>
      <c r="G30" s="320">
        <v>2.95</v>
      </c>
      <c r="H30" s="320">
        <v>3.36</v>
      </c>
      <c r="I30" s="320">
        <v>3.98</v>
      </c>
      <c r="J30" s="320">
        <v>5.15</v>
      </c>
      <c r="K30" s="320">
        <v>6.16</v>
      </c>
      <c r="L30" s="320">
        <v>3.98</v>
      </c>
      <c r="M30" s="320">
        <v>5.91</v>
      </c>
      <c r="N30" s="320">
        <v>3.02</v>
      </c>
      <c r="O30" s="320">
        <v>5.47</v>
      </c>
      <c r="P30" s="320">
        <v>2.96</v>
      </c>
      <c r="Q30" s="320">
        <v>3.34</v>
      </c>
      <c r="R30" s="320">
        <v>3.18</v>
      </c>
      <c r="S30" s="320">
        <v>3.64</v>
      </c>
    </row>
    <row r="31" spans="2:19" s="340" customFormat="1" x14ac:dyDescent="0.2">
      <c r="B31" s="341">
        <v>0.58333333333333337</v>
      </c>
      <c r="C31" s="320">
        <v>5.18</v>
      </c>
      <c r="D31" s="320">
        <v>6.11</v>
      </c>
      <c r="E31" s="320">
        <v>3.31</v>
      </c>
      <c r="F31" s="320">
        <v>4.45</v>
      </c>
      <c r="G31" s="320">
        <v>3.17</v>
      </c>
      <c r="H31" s="320">
        <v>4.12</v>
      </c>
      <c r="I31" s="320">
        <v>5.77</v>
      </c>
      <c r="J31" s="320">
        <v>6.01</v>
      </c>
      <c r="K31" s="320">
        <v>5.21</v>
      </c>
      <c r="L31" s="320">
        <v>4.32</v>
      </c>
      <c r="M31" s="320">
        <v>7.03</v>
      </c>
      <c r="N31" s="320">
        <v>4.47</v>
      </c>
      <c r="O31" s="320">
        <v>4.22</v>
      </c>
      <c r="P31" s="320">
        <v>3.55</v>
      </c>
      <c r="Q31" s="320">
        <v>3.85</v>
      </c>
      <c r="R31" s="320">
        <v>3.42</v>
      </c>
      <c r="S31" s="320">
        <v>4.3499999999999996</v>
      </c>
    </row>
    <row r="32" spans="2:19" s="340" customFormat="1" x14ac:dyDescent="0.2">
      <c r="B32" s="341">
        <v>0.625</v>
      </c>
      <c r="C32" s="320">
        <v>5.47</v>
      </c>
      <c r="D32" s="320">
        <v>7.43</v>
      </c>
      <c r="E32" s="320">
        <v>3.38</v>
      </c>
      <c r="F32" s="320">
        <v>3.62</v>
      </c>
      <c r="G32" s="320">
        <v>3.92</v>
      </c>
      <c r="H32" s="320">
        <v>6.73</v>
      </c>
      <c r="I32" s="320">
        <v>7.04</v>
      </c>
      <c r="J32" s="320">
        <v>5.99</v>
      </c>
      <c r="K32" s="320">
        <v>5.57</v>
      </c>
      <c r="L32" s="320">
        <v>5.21</v>
      </c>
      <c r="M32" s="320">
        <v>4.97</v>
      </c>
      <c r="N32" s="320">
        <v>4.3600000000000003</v>
      </c>
      <c r="O32" s="320">
        <v>3.66</v>
      </c>
      <c r="P32" s="320">
        <v>4.04</v>
      </c>
      <c r="Q32" s="320">
        <v>3.58</v>
      </c>
      <c r="R32" s="320">
        <v>3.99</v>
      </c>
      <c r="S32" s="320">
        <v>4.51</v>
      </c>
    </row>
    <row r="33" spans="2:33" s="340" customFormat="1" x14ac:dyDescent="0.2">
      <c r="B33" s="341">
        <v>0.66666666666666663</v>
      </c>
      <c r="C33" s="320">
        <v>6.43</v>
      </c>
      <c r="D33" s="320">
        <v>7.33</v>
      </c>
      <c r="E33" s="320">
        <v>3.32</v>
      </c>
      <c r="F33" s="320">
        <v>4.57</v>
      </c>
      <c r="G33" s="320">
        <v>3.56</v>
      </c>
      <c r="H33" s="320">
        <v>7.29</v>
      </c>
      <c r="I33" s="320">
        <v>6.64</v>
      </c>
      <c r="J33" s="320">
        <v>6.02</v>
      </c>
      <c r="K33" s="320">
        <v>5.43</v>
      </c>
      <c r="L33" s="320">
        <v>5.34</v>
      </c>
      <c r="M33" s="320">
        <v>8.3800000000000008</v>
      </c>
      <c r="N33" s="320">
        <v>4.78</v>
      </c>
      <c r="O33" s="320">
        <v>7.14</v>
      </c>
      <c r="P33" s="320">
        <v>3.88</v>
      </c>
      <c r="Q33" s="320">
        <v>5.29</v>
      </c>
      <c r="R33" s="320">
        <v>6.58</v>
      </c>
      <c r="S33" s="320">
        <v>4.3099999999999996</v>
      </c>
    </row>
    <row r="34" spans="2:33" s="340" customFormat="1" x14ac:dyDescent="0.2">
      <c r="B34" s="341">
        <v>0.70833333333333337</v>
      </c>
      <c r="C34" s="320">
        <v>6.04</v>
      </c>
      <c r="D34" s="320">
        <v>6.16</v>
      </c>
      <c r="E34" s="320">
        <v>3.66</v>
      </c>
      <c r="F34" s="320">
        <v>6.38</v>
      </c>
      <c r="G34" s="320">
        <v>4.2</v>
      </c>
      <c r="H34" s="320">
        <v>9</v>
      </c>
      <c r="I34" s="320">
        <v>8.8000000000000007</v>
      </c>
      <c r="J34" s="320">
        <v>8.2799999999999994</v>
      </c>
      <c r="K34" s="320">
        <v>5.59</v>
      </c>
      <c r="L34" s="320">
        <v>5.98</v>
      </c>
      <c r="M34" s="320">
        <v>4.68</v>
      </c>
      <c r="N34" s="320">
        <v>5.19</v>
      </c>
      <c r="O34" s="320">
        <v>8.0399999999999991</v>
      </c>
      <c r="P34" s="320">
        <v>4.97</v>
      </c>
      <c r="Q34" s="320">
        <v>6.17</v>
      </c>
      <c r="R34" s="320">
        <v>7.94</v>
      </c>
      <c r="S34" s="320">
        <v>4.72</v>
      </c>
    </row>
    <row r="35" spans="2:33" s="340" customFormat="1" x14ac:dyDescent="0.2">
      <c r="B35" s="341">
        <v>0.75</v>
      </c>
      <c r="C35" s="320">
        <v>6.78</v>
      </c>
      <c r="D35" s="320">
        <v>6.64</v>
      </c>
      <c r="E35" s="320">
        <v>4.22</v>
      </c>
      <c r="F35" s="320">
        <v>6.91</v>
      </c>
      <c r="G35" s="320">
        <v>5.18</v>
      </c>
      <c r="H35" s="320">
        <v>10.47</v>
      </c>
      <c r="I35" s="320">
        <v>8.52</v>
      </c>
      <c r="J35" s="320">
        <v>14.72</v>
      </c>
      <c r="K35" s="320">
        <v>7.77</v>
      </c>
      <c r="L35" s="320">
        <v>8.18</v>
      </c>
      <c r="M35" s="320">
        <v>6.03</v>
      </c>
      <c r="N35" s="320">
        <v>5.36</v>
      </c>
      <c r="O35" s="320">
        <v>10.28</v>
      </c>
      <c r="P35" s="320">
        <v>7.05</v>
      </c>
      <c r="Q35" s="320">
        <v>7.32</v>
      </c>
      <c r="R35" s="320">
        <v>7.35</v>
      </c>
      <c r="S35" s="320">
        <v>4.8899999999999997</v>
      </c>
      <c r="W35"/>
    </row>
    <row r="36" spans="2:33" s="340" customFormat="1" x14ac:dyDescent="0.2">
      <c r="B36" s="341">
        <v>0.79166666666666663</v>
      </c>
      <c r="C36" s="320">
        <v>6.51</v>
      </c>
      <c r="D36" s="320">
        <v>4.6399999999999997</v>
      </c>
      <c r="E36" s="320">
        <v>6.28</v>
      </c>
      <c r="F36" s="320">
        <v>7.33</v>
      </c>
      <c r="G36" s="320">
        <v>4.43</v>
      </c>
      <c r="H36" s="320">
        <v>7.23</v>
      </c>
      <c r="I36" s="320">
        <v>7.41</v>
      </c>
      <c r="J36" s="320">
        <v>13.97</v>
      </c>
      <c r="K36" s="320">
        <v>4.79</v>
      </c>
      <c r="L36" s="320">
        <v>5.7</v>
      </c>
      <c r="M36" s="320">
        <v>7.4</v>
      </c>
      <c r="N36" s="320">
        <v>5.83</v>
      </c>
      <c r="O36" s="320">
        <v>6.06</v>
      </c>
      <c r="P36" s="320">
        <v>3.65</v>
      </c>
      <c r="Q36" s="320">
        <v>5.09</v>
      </c>
      <c r="R36" s="320">
        <v>7.26</v>
      </c>
      <c r="S36" s="320">
        <v>4.43</v>
      </c>
      <c r="W36"/>
    </row>
    <row r="37" spans="2:33" s="340" customFormat="1" x14ac:dyDescent="0.2">
      <c r="B37" s="341">
        <v>0.83333333333333337</v>
      </c>
      <c r="C37" s="320">
        <v>4.3600000000000003</v>
      </c>
      <c r="D37" s="320">
        <v>4.04</v>
      </c>
      <c r="E37" s="320">
        <v>4.55</v>
      </c>
      <c r="F37" s="320">
        <v>5</v>
      </c>
      <c r="G37" s="320">
        <v>3.37</v>
      </c>
      <c r="H37" s="320">
        <v>6.84</v>
      </c>
      <c r="I37" s="320">
        <v>7.02</v>
      </c>
      <c r="J37" s="320">
        <v>11.74</v>
      </c>
      <c r="K37" s="320">
        <v>4.57</v>
      </c>
      <c r="L37" s="320">
        <v>4.59</v>
      </c>
      <c r="M37" s="320">
        <v>5.57</v>
      </c>
      <c r="N37" s="320">
        <v>4.4400000000000004</v>
      </c>
      <c r="O37" s="320">
        <v>5.08</v>
      </c>
      <c r="P37" s="320">
        <v>7.27</v>
      </c>
      <c r="Q37" s="320">
        <v>5.29</v>
      </c>
      <c r="R37" s="320">
        <v>5.53</v>
      </c>
      <c r="S37" s="320">
        <v>5.17</v>
      </c>
      <c r="W37"/>
    </row>
    <row r="38" spans="2:33" s="340" customFormat="1" x14ac:dyDescent="0.2">
      <c r="B38" s="341">
        <v>0.875</v>
      </c>
      <c r="C38" s="320">
        <v>3.87</v>
      </c>
      <c r="D38" s="320">
        <v>3.78</v>
      </c>
      <c r="E38" s="320">
        <v>4.5</v>
      </c>
      <c r="F38" s="320">
        <v>4.22</v>
      </c>
      <c r="G38" s="320">
        <v>3.12</v>
      </c>
      <c r="H38" s="320">
        <v>4.34</v>
      </c>
      <c r="I38" s="320">
        <v>5.24</v>
      </c>
      <c r="J38" s="320">
        <v>10.48</v>
      </c>
      <c r="K38" s="320">
        <v>3.17</v>
      </c>
      <c r="L38" s="320">
        <v>3.47</v>
      </c>
      <c r="M38" s="320">
        <v>4.9000000000000004</v>
      </c>
      <c r="N38" s="320">
        <v>3.85</v>
      </c>
      <c r="O38" s="320">
        <v>4.4000000000000004</v>
      </c>
      <c r="P38" s="320">
        <v>5.49</v>
      </c>
      <c r="Q38" s="320">
        <v>4.09</v>
      </c>
      <c r="R38" s="320">
        <v>4.12</v>
      </c>
      <c r="S38" s="320">
        <v>4.33</v>
      </c>
      <c r="W38"/>
    </row>
    <row r="39" spans="2:33" s="340" customFormat="1" x14ac:dyDescent="0.2">
      <c r="B39" s="341">
        <v>0.91666666666666663</v>
      </c>
      <c r="C39" s="320">
        <v>3.49</v>
      </c>
      <c r="D39" s="320">
        <v>3.81</v>
      </c>
      <c r="E39" s="320">
        <v>5.85</v>
      </c>
      <c r="F39" s="320">
        <v>3.56</v>
      </c>
      <c r="G39" s="320">
        <v>2.61</v>
      </c>
      <c r="H39" s="320">
        <v>3.49</v>
      </c>
      <c r="I39" s="320">
        <v>3.51</v>
      </c>
      <c r="J39" s="320">
        <v>11.24</v>
      </c>
      <c r="K39" s="320">
        <v>2.9</v>
      </c>
      <c r="L39" s="320">
        <v>2.98</v>
      </c>
      <c r="M39" s="320">
        <v>4.53</v>
      </c>
      <c r="N39" s="320">
        <v>4</v>
      </c>
      <c r="O39" s="320">
        <v>3.81</v>
      </c>
      <c r="P39" s="320">
        <v>4</v>
      </c>
      <c r="Q39" s="320">
        <v>2.8</v>
      </c>
      <c r="R39" s="320">
        <v>3.42</v>
      </c>
      <c r="S39" s="320">
        <v>3.84</v>
      </c>
    </row>
    <row r="40" spans="2:33" s="340" customFormat="1" x14ac:dyDescent="0.2">
      <c r="B40" s="341">
        <v>0.95833333333333337</v>
      </c>
      <c r="C40" s="320">
        <v>2.89</v>
      </c>
      <c r="D40" s="320">
        <v>3.37</v>
      </c>
      <c r="E40" s="320">
        <v>3.76</v>
      </c>
      <c r="F40" s="320">
        <v>2.86</v>
      </c>
      <c r="G40" s="320">
        <v>2.42</v>
      </c>
      <c r="H40" s="320">
        <v>3.12</v>
      </c>
      <c r="I40" s="320">
        <v>4.09</v>
      </c>
      <c r="J40" s="320">
        <v>7.6</v>
      </c>
      <c r="K40" s="320">
        <v>2.8</v>
      </c>
      <c r="L40" s="320">
        <v>2.44</v>
      </c>
      <c r="M40" s="320">
        <v>5.57</v>
      </c>
      <c r="N40" s="320">
        <v>3.06</v>
      </c>
      <c r="O40" s="320">
        <v>4.87</v>
      </c>
      <c r="P40" s="320">
        <v>2.77</v>
      </c>
      <c r="Q40" s="320">
        <v>3.08</v>
      </c>
      <c r="R40" s="320">
        <v>3</v>
      </c>
      <c r="S40" s="320">
        <v>3.71</v>
      </c>
    </row>
    <row r="41" spans="2:33" s="343" customFormat="1" ht="27" customHeight="1" x14ac:dyDescent="0.2">
      <c r="B41" s="338" t="s">
        <v>374</v>
      </c>
      <c r="C41" s="375" t="s">
        <v>375</v>
      </c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7"/>
      <c r="T41" s="292"/>
    </row>
    <row r="42" spans="2:33" ht="10.5" customHeight="1" x14ac:dyDescent="0.2">
      <c r="B42" s="334" t="s">
        <v>306</v>
      </c>
    </row>
    <row r="43" spans="2:33" ht="10.5" customHeight="1" x14ac:dyDescent="0.2">
      <c r="B43" s="334"/>
    </row>
    <row r="44" spans="2:33" s="335" customFormat="1" ht="12" customHeight="1" x14ac:dyDescent="0.2">
      <c r="B44" s="347"/>
    </row>
    <row r="45" spans="2:33" s="335" customFormat="1" ht="15.75" customHeight="1" x14ac:dyDescent="0.2"/>
    <row r="46" spans="2:33" s="335" customFormat="1" ht="15.75" customHeight="1" x14ac:dyDescent="0.2">
      <c r="B46" s="357"/>
      <c r="C46" s="357"/>
      <c r="D46" s="357"/>
      <c r="E46" s="357"/>
      <c r="F46" s="358" t="s">
        <v>356</v>
      </c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</row>
    <row r="47" spans="2:33" s="335" customFormat="1" ht="15.75" customHeight="1" x14ac:dyDescent="0.2">
      <c r="B47" s="357"/>
      <c r="C47" s="357"/>
      <c r="D47" s="357"/>
      <c r="E47" s="357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</row>
    <row r="48" spans="2:33" s="335" customFormat="1" ht="15.75" customHeight="1" x14ac:dyDescent="0.2">
      <c r="B48" s="357"/>
      <c r="C48" s="357"/>
      <c r="D48" s="357"/>
      <c r="E48" s="357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</row>
    <row r="49" spans="2:33" s="335" customFormat="1" ht="11.25" customHeight="1" x14ac:dyDescent="0.2">
      <c r="B49" s="336"/>
      <c r="C49" s="336"/>
      <c r="D49" s="336"/>
      <c r="E49" s="336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</row>
    <row r="50" spans="2:33" s="335" customFormat="1" ht="27.6" customHeight="1" x14ac:dyDescent="0.2">
      <c r="B50" s="359" t="s">
        <v>188</v>
      </c>
      <c r="C50" s="359"/>
      <c r="D50" s="282"/>
      <c r="E50" s="282"/>
      <c r="F50" s="283" t="s">
        <v>328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</row>
    <row r="51" spans="2:33" s="335" customFormat="1" ht="8.25" customHeight="1" x14ac:dyDescent="0.2">
      <c r="B51" s="284"/>
      <c r="C51" s="284"/>
      <c r="D51" s="284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</row>
    <row r="52" spans="2:33" s="335" customFormat="1" ht="15.75" customHeight="1" x14ac:dyDescent="0.2">
      <c r="B52" s="282" t="s">
        <v>236</v>
      </c>
      <c r="C52" s="282"/>
      <c r="D52" s="282"/>
      <c r="E52" s="282"/>
      <c r="F52" s="283" t="s">
        <v>321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139" t="s">
        <v>189</v>
      </c>
      <c r="R52" s="282"/>
      <c r="S52" s="282"/>
      <c r="T52" s="282"/>
      <c r="U52" s="282"/>
      <c r="V52" s="287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</row>
    <row r="53" spans="2:33" s="335" customFormat="1" ht="7.5" customHeight="1" x14ac:dyDescent="0.2">
      <c r="B53" s="284"/>
      <c r="C53" s="284"/>
      <c r="D53" s="284"/>
      <c r="E53" s="284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</row>
    <row r="54" spans="2:33" s="335" customFormat="1" ht="15.75" customHeight="1" x14ac:dyDescent="0.2">
      <c r="B54" s="360" t="s">
        <v>217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</row>
    <row r="55" spans="2:33" s="335" customFormat="1" ht="7.5" customHeight="1" x14ac:dyDescent="0.2">
      <c r="B55" s="284"/>
      <c r="C55" s="284"/>
      <c r="D55" s="284"/>
      <c r="E55" s="284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</row>
    <row r="56" spans="2:33" s="335" customFormat="1" ht="15.75" customHeight="1" x14ac:dyDescent="0.2">
      <c r="B56" s="282" t="s">
        <v>33</v>
      </c>
      <c r="C56" s="282"/>
      <c r="D56" s="282"/>
      <c r="E56" s="282"/>
      <c r="F56" s="286" t="s">
        <v>319</v>
      </c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2" t="s">
        <v>8</v>
      </c>
      <c r="R56" s="282"/>
      <c r="S56" s="282"/>
      <c r="T56" s="282"/>
      <c r="U56" s="282"/>
      <c r="V56" s="333" t="s">
        <v>14</v>
      </c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</row>
    <row r="57" spans="2:33" s="335" customFormat="1" ht="7.5" customHeight="1" x14ac:dyDescent="0.2">
      <c r="B57" s="284"/>
      <c r="C57" s="284"/>
      <c r="D57" s="284"/>
      <c r="E57" s="284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</row>
    <row r="58" spans="2:33" s="335" customFormat="1" ht="15.75" customHeight="1" x14ac:dyDescent="0.2">
      <c r="B58" s="282" t="s">
        <v>9</v>
      </c>
      <c r="C58" s="282"/>
      <c r="D58" s="282"/>
      <c r="E58" s="282"/>
      <c r="F58" s="286" t="s">
        <v>320</v>
      </c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2" t="s">
        <v>10</v>
      </c>
      <c r="R58" s="282"/>
      <c r="S58" s="282"/>
      <c r="T58" s="282"/>
      <c r="U58" s="282"/>
      <c r="V58" s="382">
        <v>1192914960</v>
      </c>
      <c r="W58" s="382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</row>
    <row r="59" spans="2:33" s="335" customFormat="1" ht="11.25" customHeight="1" x14ac:dyDescent="0.2">
      <c r="B59" s="336"/>
      <c r="C59" s="336"/>
      <c r="D59" s="336"/>
      <c r="E59" s="336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</row>
    <row r="60" spans="2:33" s="335" customFormat="1" ht="29.45" customHeight="1" x14ac:dyDescent="0.2">
      <c r="B60" s="338" t="s">
        <v>257</v>
      </c>
      <c r="C60" s="339">
        <v>1</v>
      </c>
      <c r="D60" s="339">
        <v>2</v>
      </c>
      <c r="E60" s="339">
        <v>3</v>
      </c>
      <c r="F60" s="339">
        <v>4</v>
      </c>
      <c r="G60" s="339">
        <v>5</v>
      </c>
      <c r="H60" s="339">
        <v>6</v>
      </c>
      <c r="I60" s="339">
        <v>7</v>
      </c>
      <c r="J60" s="339">
        <v>8</v>
      </c>
      <c r="K60" s="339">
        <v>9</v>
      </c>
      <c r="L60" s="339">
        <v>10</v>
      </c>
      <c r="M60" s="339">
        <v>11</v>
      </c>
      <c r="N60" s="339">
        <v>12</v>
      </c>
      <c r="O60" s="339">
        <v>13</v>
      </c>
      <c r="P60" s="339">
        <v>14</v>
      </c>
      <c r="Q60" s="339">
        <v>15</v>
      </c>
      <c r="R60" s="339">
        <v>16</v>
      </c>
      <c r="S60" s="339">
        <v>17</v>
      </c>
      <c r="T60" s="339">
        <v>18</v>
      </c>
      <c r="U60" s="339">
        <v>19</v>
      </c>
      <c r="V60" s="339">
        <v>20</v>
      </c>
      <c r="W60" s="339">
        <v>21</v>
      </c>
      <c r="X60" s="339">
        <v>22</v>
      </c>
      <c r="Y60" s="339">
        <v>23</v>
      </c>
      <c r="Z60" s="339">
        <v>24</v>
      </c>
      <c r="AA60" s="339">
        <v>25</v>
      </c>
      <c r="AB60" s="339">
        <v>26</v>
      </c>
      <c r="AC60" s="339">
        <v>27</v>
      </c>
      <c r="AD60" s="339">
        <v>28</v>
      </c>
      <c r="AE60" s="339">
        <v>29</v>
      </c>
      <c r="AF60" s="339">
        <v>30</v>
      </c>
      <c r="AG60" s="339">
        <v>31</v>
      </c>
    </row>
    <row r="61" spans="2:33" s="340" customFormat="1" x14ac:dyDescent="0.2">
      <c r="B61" s="341">
        <v>0</v>
      </c>
      <c r="C61" s="342">
        <v>3.73</v>
      </c>
      <c r="D61" s="342">
        <v>3.88</v>
      </c>
      <c r="E61" s="342">
        <v>2.42</v>
      </c>
      <c r="F61" s="342">
        <v>3.46</v>
      </c>
      <c r="G61" s="342">
        <v>2.44</v>
      </c>
      <c r="H61" s="342">
        <v>3.63</v>
      </c>
      <c r="I61" s="342">
        <v>5.85</v>
      </c>
      <c r="J61" s="342">
        <v>2.57</v>
      </c>
      <c r="K61" s="342">
        <v>3.5</v>
      </c>
      <c r="L61" s="342">
        <v>3.42</v>
      </c>
      <c r="M61" s="342">
        <v>3.85</v>
      </c>
      <c r="N61" s="342">
        <v>3.72</v>
      </c>
      <c r="O61" s="342">
        <v>2.34</v>
      </c>
      <c r="P61" s="342">
        <v>2.25</v>
      </c>
      <c r="Q61" s="342">
        <v>2.2599999999999998</v>
      </c>
      <c r="R61" s="342">
        <v>2.5499999999999998</v>
      </c>
      <c r="S61" s="342">
        <v>2.25</v>
      </c>
      <c r="T61" s="342">
        <v>2.44</v>
      </c>
      <c r="U61" s="342">
        <v>2.15</v>
      </c>
      <c r="V61" s="342">
        <v>2.33</v>
      </c>
      <c r="W61" s="342">
        <v>2.6</v>
      </c>
      <c r="X61" s="342">
        <v>5.25</v>
      </c>
      <c r="Y61" s="342">
        <v>4.1500000000000004</v>
      </c>
      <c r="Z61" s="342">
        <v>5.55</v>
      </c>
      <c r="AA61" s="342">
        <v>4.33</v>
      </c>
      <c r="AB61" s="342">
        <v>2.33</v>
      </c>
      <c r="AC61" s="342">
        <v>2.5099999999999998</v>
      </c>
      <c r="AD61" s="342">
        <v>3.11</v>
      </c>
      <c r="AE61" s="342">
        <v>2.39</v>
      </c>
      <c r="AF61" s="342">
        <v>2.25</v>
      </c>
      <c r="AG61" s="342">
        <v>10.14</v>
      </c>
    </row>
    <row r="62" spans="2:33" s="340" customFormat="1" x14ac:dyDescent="0.2">
      <c r="B62" s="341">
        <v>4.1666666666666664E-2</v>
      </c>
      <c r="C62" s="342">
        <v>3.91</v>
      </c>
      <c r="D62" s="342">
        <v>2.81</v>
      </c>
      <c r="E62" s="342">
        <v>2.59</v>
      </c>
      <c r="F62" s="342">
        <v>2.69</v>
      </c>
      <c r="G62" s="342">
        <v>2.3199999999999998</v>
      </c>
      <c r="H62" s="342">
        <v>2.8</v>
      </c>
      <c r="I62" s="342">
        <v>3.59</v>
      </c>
      <c r="J62" s="342">
        <v>2.52</v>
      </c>
      <c r="K62" s="342">
        <v>3.87</v>
      </c>
      <c r="L62" s="342">
        <v>2.4900000000000002</v>
      </c>
      <c r="M62" s="342">
        <v>2.78</v>
      </c>
      <c r="N62" s="342">
        <v>3.18</v>
      </c>
      <c r="O62" s="342">
        <v>2.5099999999999998</v>
      </c>
      <c r="P62" s="342">
        <v>2.2400000000000002</v>
      </c>
      <c r="Q62" s="342">
        <v>2.38</v>
      </c>
      <c r="R62" s="342">
        <v>2.48</v>
      </c>
      <c r="S62" s="342">
        <v>2.2200000000000002</v>
      </c>
      <c r="T62" s="342">
        <v>2.27</v>
      </c>
      <c r="U62" s="342">
        <v>2.13</v>
      </c>
      <c r="V62" s="342">
        <v>2.4</v>
      </c>
      <c r="W62" s="342">
        <v>2.4700000000000002</v>
      </c>
      <c r="X62" s="342">
        <v>2.91</v>
      </c>
      <c r="Y62" s="342">
        <v>2.85</v>
      </c>
      <c r="Z62" s="342">
        <v>6.34</v>
      </c>
      <c r="AA62" s="342">
        <v>9.3800000000000008</v>
      </c>
      <c r="AB62" s="342">
        <v>2.2999999999999998</v>
      </c>
      <c r="AC62" s="342">
        <v>2.54</v>
      </c>
      <c r="AD62" s="342">
        <v>2.5</v>
      </c>
      <c r="AE62" s="342">
        <v>2.29</v>
      </c>
      <c r="AF62" s="342">
        <v>2.2400000000000002</v>
      </c>
      <c r="AG62" s="342">
        <v>4.67</v>
      </c>
    </row>
    <row r="63" spans="2:33" s="340" customFormat="1" x14ac:dyDescent="0.2">
      <c r="B63" s="341">
        <v>8.3333333333333329E-2</v>
      </c>
      <c r="C63" s="342">
        <v>3.52</v>
      </c>
      <c r="D63" s="342">
        <v>2.8</v>
      </c>
      <c r="E63" s="342">
        <v>2.4500000000000002</v>
      </c>
      <c r="F63" s="342">
        <v>2.84</v>
      </c>
      <c r="G63" s="342">
        <v>2.38</v>
      </c>
      <c r="H63" s="342">
        <v>2.58</v>
      </c>
      <c r="I63" s="342">
        <v>3.57</v>
      </c>
      <c r="J63" s="342">
        <v>2.52</v>
      </c>
      <c r="K63" s="342">
        <v>3.51</v>
      </c>
      <c r="L63" s="342">
        <v>2.54</v>
      </c>
      <c r="M63" s="342">
        <v>2.6</v>
      </c>
      <c r="N63" s="342">
        <v>2.35</v>
      </c>
      <c r="O63" s="342">
        <v>2.6</v>
      </c>
      <c r="P63" s="342">
        <v>2.25</v>
      </c>
      <c r="Q63" s="342">
        <v>2.4</v>
      </c>
      <c r="R63" s="342">
        <v>2.31</v>
      </c>
      <c r="S63" s="342">
        <v>2.33</v>
      </c>
      <c r="T63" s="342">
        <v>2.27</v>
      </c>
      <c r="U63" s="342">
        <v>2.2200000000000002</v>
      </c>
      <c r="V63" s="342">
        <v>2.41</v>
      </c>
      <c r="W63" s="342">
        <v>2.46</v>
      </c>
      <c r="X63" s="342">
        <v>3.64</v>
      </c>
      <c r="Y63" s="342">
        <v>7.24</v>
      </c>
      <c r="Z63" s="342">
        <v>6.11</v>
      </c>
      <c r="AA63" s="342">
        <v>4.74</v>
      </c>
      <c r="AB63" s="342">
        <v>2.29</v>
      </c>
      <c r="AC63" s="342">
        <v>2.2999999999999998</v>
      </c>
      <c r="AD63" s="342">
        <v>3.34</v>
      </c>
      <c r="AE63" s="342">
        <v>2.33</v>
      </c>
      <c r="AF63" s="342">
        <v>2.2200000000000002</v>
      </c>
      <c r="AG63" s="342">
        <v>4.66</v>
      </c>
    </row>
    <row r="64" spans="2:33" s="340" customFormat="1" x14ac:dyDescent="0.2">
      <c r="B64" s="341">
        <v>0.125</v>
      </c>
      <c r="C64" s="320" t="s">
        <v>379</v>
      </c>
      <c r="D64" s="320" t="s">
        <v>379</v>
      </c>
      <c r="E64" s="320" t="s">
        <v>379</v>
      </c>
      <c r="F64" s="320" t="s">
        <v>379</v>
      </c>
      <c r="G64" s="320" t="s">
        <v>379</v>
      </c>
      <c r="H64" s="320" t="s">
        <v>379</v>
      </c>
      <c r="I64" s="320" t="s">
        <v>379</v>
      </c>
      <c r="J64" s="320" t="s">
        <v>379</v>
      </c>
      <c r="K64" s="320" t="s">
        <v>379</v>
      </c>
      <c r="L64" s="320" t="s">
        <v>379</v>
      </c>
      <c r="M64" s="320" t="s">
        <v>379</v>
      </c>
      <c r="N64" s="320" t="s">
        <v>379</v>
      </c>
      <c r="O64" s="320" t="s">
        <v>379</v>
      </c>
      <c r="P64" s="320" t="s">
        <v>379</v>
      </c>
      <c r="Q64" s="320" t="s">
        <v>379</v>
      </c>
      <c r="R64" s="320" t="s">
        <v>379</v>
      </c>
      <c r="S64" s="320" t="s">
        <v>379</v>
      </c>
      <c r="T64" s="320" t="s">
        <v>379</v>
      </c>
      <c r="U64" s="320" t="s">
        <v>379</v>
      </c>
      <c r="V64" s="320" t="s">
        <v>379</v>
      </c>
      <c r="W64" s="320" t="s">
        <v>379</v>
      </c>
      <c r="X64" s="320" t="s">
        <v>379</v>
      </c>
      <c r="Y64" s="320" t="s">
        <v>379</v>
      </c>
      <c r="Z64" s="320" t="s">
        <v>379</v>
      </c>
      <c r="AA64" s="320" t="s">
        <v>379</v>
      </c>
      <c r="AB64" s="320" t="s">
        <v>379</v>
      </c>
      <c r="AC64" s="320" t="s">
        <v>379</v>
      </c>
      <c r="AD64" s="320" t="s">
        <v>379</v>
      </c>
      <c r="AE64" s="320" t="s">
        <v>379</v>
      </c>
      <c r="AF64" s="320" t="s">
        <v>379</v>
      </c>
      <c r="AG64" s="320" t="s">
        <v>379</v>
      </c>
    </row>
    <row r="65" spans="2:37" s="340" customFormat="1" x14ac:dyDescent="0.2">
      <c r="B65" s="341">
        <v>0.16666666666666666</v>
      </c>
      <c r="C65" s="342">
        <v>3.56</v>
      </c>
      <c r="D65" s="342">
        <v>2.98</v>
      </c>
      <c r="E65" s="342">
        <v>2.64</v>
      </c>
      <c r="F65" s="342">
        <v>3.2</v>
      </c>
      <c r="G65" s="342">
        <v>2.4</v>
      </c>
      <c r="H65" s="342">
        <v>3.42</v>
      </c>
      <c r="I65" s="342">
        <v>3.27</v>
      </c>
      <c r="J65" s="342">
        <v>2.4900000000000002</v>
      </c>
      <c r="K65" s="342">
        <v>2.58</v>
      </c>
      <c r="L65" s="342">
        <v>2.67</v>
      </c>
      <c r="M65" s="342">
        <v>3.92</v>
      </c>
      <c r="N65" s="342">
        <v>2.61</v>
      </c>
      <c r="O65" s="342">
        <v>2.36</v>
      </c>
      <c r="P65" s="342">
        <v>2.97</v>
      </c>
      <c r="Q65" s="342">
        <v>2.68</v>
      </c>
      <c r="R65" s="342">
        <v>2.48</v>
      </c>
      <c r="S65" s="342">
        <v>2.56</v>
      </c>
      <c r="T65" s="342">
        <v>2.81</v>
      </c>
      <c r="U65" s="342">
        <v>3.69</v>
      </c>
      <c r="V65" s="342">
        <v>4.47</v>
      </c>
      <c r="W65" s="342">
        <v>2.8</v>
      </c>
      <c r="X65" s="342">
        <v>3.12</v>
      </c>
      <c r="Y65" s="342">
        <v>4.43</v>
      </c>
      <c r="Z65" s="342">
        <v>6.28</v>
      </c>
      <c r="AA65" s="342">
        <v>7.38</v>
      </c>
      <c r="AB65" s="342">
        <v>2.64</v>
      </c>
      <c r="AC65" s="342">
        <v>2.62</v>
      </c>
      <c r="AD65" s="342">
        <v>3.69</v>
      </c>
      <c r="AE65" s="342">
        <v>3.96</v>
      </c>
      <c r="AF65" s="342">
        <v>2.7</v>
      </c>
      <c r="AG65" s="342">
        <v>6.07</v>
      </c>
    </row>
    <row r="66" spans="2:37" s="340" customFormat="1" x14ac:dyDescent="0.2">
      <c r="B66" s="341">
        <v>0.20833333333333334</v>
      </c>
      <c r="C66" s="342">
        <v>3.84</v>
      </c>
      <c r="D66" s="342">
        <v>3</v>
      </c>
      <c r="E66" s="342">
        <v>4.0199999999999996</v>
      </c>
      <c r="F66" s="342">
        <v>3.32</v>
      </c>
      <c r="G66" s="342">
        <v>2.5</v>
      </c>
      <c r="H66" s="342">
        <v>4.75</v>
      </c>
      <c r="I66" s="342">
        <v>3.12</v>
      </c>
      <c r="J66" s="342">
        <v>2.88</v>
      </c>
      <c r="K66" s="342">
        <v>3.15</v>
      </c>
      <c r="L66" s="342">
        <v>2.91</v>
      </c>
      <c r="M66" s="342">
        <v>4.3099999999999996</v>
      </c>
      <c r="N66" s="342">
        <v>3.21</v>
      </c>
      <c r="O66" s="342">
        <v>3.25</v>
      </c>
      <c r="P66" s="342">
        <v>3.67</v>
      </c>
      <c r="Q66" s="342">
        <v>3.1</v>
      </c>
      <c r="R66" s="342">
        <v>3.73</v>
      </c>
      <c r="S66" s="342">
        <v>5.38</v>
      </c>
      <c r="T66" s="342">
        <v>5.14</v>
      </c>
      <c r="U66" s="342">
        <v>4.58</v>
      </c>
      <c r="V66" s="342">
        <v>4.2</v>
      </c>
      <c r="W66" s="342">
        <v>3.86</v>
      </c>
      <c r="X66" s="342">
        <v>5.33</v>
      </c>
      <c r="Y66" s="342">
        <v>4.3499999999999996</v>
      </c>
      <c r="Z66" s="342">
        <v>5.03</v>
      </c>
      <c r="AA66" s="342">
        <v>8.4600000000000009</v>
      </c>
      <c r="AB66" s="342">
        <v>3.05</v>
      </c>
      <c r="AC66" s="342">
        <v>3.61</v>
      </c>
      <c r="AD66" s="342">
        <v>4.05</v>
      </c>
      <c r="AE66" s="342">
        <v>3.42</v>
      </c>
      <c r="AF66" s="342">
        <v>3.31</v>
      </c>
      <c r="AG66" s="342">
        <v>5.79</v>
      </c>
    </row>
    <row r="67" spans="2:37" s="340" customFormat="1" x14ac:dyDescent="0.2">
      <c r="B67" s="341">
        <v>0.25</v>
      </c>
      <c r="C67" s="342">
        <v>7.47</v>
      </c>
      <c r="D67" s="342">
        <v>2.84</v>
      </c>
      <c r="E67" s="342">
        <v>6.79</v>
      </c>
      <c r="F67" s="342">
        <v>7.53</v>
      </c>
      <c r="G67" s="342">
        <v>4.0599999999999996</v>
      </c>
      <c r="H67" s="342">
        <v>3.98</v>
      </c>
      <c r="I67" s="342">
        <v>4.07</v>
      </c>
      <c r="J67" s="342">
        <v>4.57</v>
      </c>
      <c r="K67" s="342">
        <v>3.88</v>
      </c>
      <c r="L67" s="342">
        <v>3.39</v>
      </c>
      <c r="M67" s="342">
        <v>9.58</v>
      </c>
      <c r="N67" s="342">
        <v>5.74</v>
      </c>
      <c r="O67" s="342">
        <v>5.63</v>
      </c>
      <c r="P67" s="342">
        <v>6.94</v>
      </c>
      <c r="Q67" s="342">
        <v>9.7799999999999994</v>
      </c>
      <c r="R67" s="342">
        <v>3.82</v>
      </c>
      <c r="S67" s="342">
        <v>13.49</v>
      </c>
      <c r="T67" s="342">
        <v>9.59</v>
      </c>
      <c r="U67" s="342">
        <v>7.5</v>
      </c>
      <c r="V67" s="342">
        <v>16.04</v>
      </c>
      <c r="W67" s="342">
        <v>8.2200000000000006</v>
      </c>
      <c r="X67" s="342">
        <v>16.3</v>
      </c>
      <c r="Y67" s="342">
        <v>9.43</v>
      </c>
      <c r="Z67" s="342">
        <v>15.61</v>
      </c>
      <c r="AA67" s="342">
        <v>14.9</v>
      </c>
      <c r="AB67" s="342">
        <v>4.99</v>
      </c>
      <c r="AC67" s="342">
        <v>11.68</v>
      </c>
      <c r="AD67" s="342">
        <v>8.33</v>
      </c>
      <c r="AE67" s="342">
        <v>7.13</v>
      </c>
      <c r="AF67" s="342">
        <v>3.96</v>
      </c>
      <c r="AG67" s="342">
        <v>8.01</v>
      </c>
    </row>
    <row r="68" spans="2:37" s="340" customFormat="1" x14ac:dyDescent="0.2">
      <c r="B68" s="341">
        <v>0.29166666666666669</v>
      </c>
      <c r="C68" s="342">
        <v>6.47</v>
      </c>
      <c r="D68" s="342">
        <v>2.73</v>
      </c>
      <c r="E68" s="342">
        <v>5.85</v>
      </c>
      <c r="F68" s="342">
        <v>5.95</v>
      </c>
      <c r="G68" s="342">
        <v>5.83</v>
      </c>
      <c r="H68" s="342">
        <v>3.98</v>
      </c>
      <c r="I68" s="342">
        <v>4</v>
      </c>
      <c r="J68" s="342">
        <v>4.59</v>
      </c>
      <c r="K68" s="342">
        <v>3.64</v>
      </c>
      <c r="L68" s="342">
        <v>4.38</v>
      </c>
      <c r="M68" s="342">
        <v>7.78</v>
      </c>
      <c r="N68" s="342">
        <v>6.14</v>
      </c>
      <c r="O68" s="342">
        <v>4.29</v>
      </c>
      <c r="P68" s="342">
        <v>8.67</v>
      </c>
      <c r="Q68" s="342">
        <v>8.48</v>
      </c>
      <c r="R68" s="342">
        <v>2.93</v>
      </c>
      <c r="S68" s="342">
        <v>9.2100000000000009</v>
      </c>
      <c r="T68" s="342">
        <v>7.96</v>
      </c>
      <c r="U68" s="342">
        <v>9.06</v>
      </c>
      <c r="V68" s="342">
        <v>14.79</v>
      </c>
      <c r="W68" s="342">
        <v>9.41</v>
      </c>
      <c r="X68" s="342">
        <v>8.68</v>
      </c>
      <c r="Y68" s="342">
        <v>5.66</v>
      </c>
      <c r="Z68" s="342">
        <v>8.42</v>
      </c>
      <c r="AA68" s="342">
        <v>21.01</v>
      </c>
      <c r="AB68" s="342">
        <v>7.86</v>
      </c>
      <c r="AC68" s="342">
        <v>8.92</v>
      </c>
      <c r="AD68" s="342">
        <v>10.41</v>
      </c>
      <c r="AE68" s="342">
        <v>8.25</v>
      </c>
      <c r="AF68" s="342">
        <v>6.14</v>
      </c>
      <c r="AG68" s="342">
        <v>11.13</v>
      </c>
    </row>
    <row r="69" spans="2:37" s="340" customFormat="1" x14ac:dyDescent="0.2">
      <c r="B69" s="341">
        <v>0.33333333333333331</v>
      </c>
      <c r="C69" s="342">
        <v>4.3499999999999996</v>
      </c>
      <c r="D69" s="342">
        <v>2.73</v>
      </c>
      <c r="E69" s="342">
        <v>7.68</v>
      </c>
      <c r="F69" s="342">
        <v>7.28</v>
      </c>
      <c r="G69" s="342">
        <v>5.1100000000000003</v>
      </c>
      <c r="H69" s="342">
        <v>3.93</v>
      </c>
      <c r="I69" s="342">
        <v>4.0599999999999996</v>
      </c>
      <c r="J69" s="342">
        <v>3.64</v>
      </c>
      <c r="K69" s="342">
        <v>2.82</v>
      </c>
      <c r="L69" s="342">
        <v>4.7</v>
      </c>
      <c r="M69" s="342">
        <v>6.12</v>
      </c>
      <c r="N69" s="342">
        <v>5.7</v>
      </c>
      <c r="O69" s="342">
        <v>3.75</v>
      </c>
      <c r="P69" s="342">
        <v>6.61</v>
      </c>
      <c r="Q69" s="342">
        <v>8.81</v>
      </c>
      <c r="R69" s="342">
        <v>4.26</v>
      </c>
      <c r="S69" s="342">
        <v>8.32</v>
      </c>
      <c r="T69" s="342">
        <v>7.58</v>
      </c>
      <c r="U69" s="342">
        <v>9.35</v>
      </c>
      <c r="V69" s="342">
        <v>7.14</v>
      </c>
      <c r="W69" s="342">
        <v>7.99</v>
      </c>
      <c r="X69" s="342">
        <v>6.64</v>
      </c>
      <c r="Y69" s="342">
        <v>3.53</v>
      </c>
      <c r="Z69" s="342">
        <v>10.039999999999999</v>
      </c>
      <c r="AA69" s="342">
        <v>10.43</v>
      </c>
      <c r="AB69" s="342">
        <v>7.63</v>
      </c>
      <c r="AC69" s="342">
        <v>7.23</v>
      </c>
      <c r="AD69" s="342">
        <v>9.26</v>
      </c>
      <c r="AE69" s="342">
        <v>7.64</v>
      </c>
      <c r="AF69" s="342">
        <v>4.51</v>
      </c>
      <c r="AG69" s="342">
        <v>12.14</v>
      </c>
    </row>
    <row r="70" spans="2:37" s="340" customFormat="1" x14ac:dyDescent="0.2">
      <c r="B70" s="341">
        <v>0.375</v>
      </c>
      <c r="C70" s="342">
        <v>3.77</v>
      </c>
      <c r="D70" s="342">
        <v>3.47</v>
      </c>
      <c r="E70" s="342">
        <v>8.5</v>
      </c>
      <c r="F70" s="342">
        <v>6.29</v>
      </c>
      <c r="G70" s="342">
        <v>4.3499999999999996</v>
      </c>
      <c r="H70" s="342">
        <v>3.64</v>
      </c>
      <c r="I70" s="342">
        <v>4.47</v>
      </c>
      <c r="J70" s="342">
        <v>6.41</v>
      </c>
      <c r="K70" s="342">
        <v>3.8</v>
      </c>
      <c r="L70" s="342">
        <v>5.27</v>
      </c>
      <c r="M70" s="342">
        <v>5.37</v>
      </c>
      <c r="N70" s="342">
        <v>4.75</v>
      </c>
      <c r="O70" s="342">
        <v>4.92</v>
      </c>
      <c r="P70" s="342">
        <v>6.92</v>
      </c>
      <c r="Q70" s="342">
        <v>7.62</v>
      </c>
      <c r="R70" s="342">
        <v>6.54</v>
      </c>
      <c r="S70" s="342">
        <v>8.82</v>
      </c>
      <c r="T70" s="342">
        <v>7.41</v>
      </c>
      <c r="U70" s="342">
        <v>11.52</v>
      </c>
      <c r="V70" s="342">
        <v>5.13</v>
      </c>
      <c r="W70" s="342">
        <v>4.9800000000000004</v>
      </c>
      <c r="X70" s="342">
        <v>5.28</v>
      </c>
      <c r="Y70" s="342">
        <v>5.0999999999999996</v>
      </c>
      <c r="Z70" s="342">
        <v>9.16</v>
      </c>
      <c r="AA70" s="342">
        <v>5.84</v>
      </c>
      <c r="AB70" s="342">
        <v>6.53</v>
      </c>
      <c r="AC70" s="342">
        <v>7.1</v>
      </c>
      <c r="AD70" s="342">
        <v>7.65</v>
      </c>
      <c r="AE70" s="342">
        <v>6.95</v>
      </c>
      <c r="AF70" s="342">
        <v>4.3600000000000003</v>
      </c>
      <c r="AG70" s="342">
        <v>10.08</v>
      </c>
    </row>
    <row r="71" spans="2:37" s="340" customFormat="1" x14ac:dyDescent="0.2">
      <c r="B71" s="341">
        <v>0.41666666666666669</v>
      </c>
      <c r="C71" s="342">
        <v>5.43</v>
      </c>
      <c r="D71" s="342">
        <v>3.49</v>
      </c>
      <c r="E71" s="342">
        <v>8.5500000000000007</v>
      </c>
      <c r="F71" s="342">
        <v>6.1</v>
      </c>
      <c r="G71" s="342">
        <v>6.12</v>
      </c>
      <c r="H71" s="342">
        <v>3.25</v>
      </c>
      <c r="I71" s="342">
        <v>4.71</v>
      </c>
      <c r="J71" s="342">
        <v>5.52</v>
      </c>
      <c r="K71" s="342">
        <v>4.71</v>
      </c>
      <c r="L71" s="342">
        <v>4.93</v>
      </c>
      <c r="M71" s="342">
        <v>7.25</v>
      </c>
      <c r="N71" s="342">
        <v>4.37</v>
      </c>
      <c r="O71" s="342">
        <v>4.96</v>
      </c>
      <c r="P71" s="342">
        <v>5.4</v>
      </c>
      <c r="Q71" s="342">
        <v>6.46</v>
      </c>
      <c r="R71" s="342">
        <v>7.22</v>
      </c>
      <c r="S71" s="342">
        <v>8.98</v>
      </c>
      <c r="T71" s="342">
        <v>6.1</v>
      </c>
      <c r="U71" s="342">
        <v>5.58</v>
      </c>
      <c r="V71" s="342">
        <v>5.97</v>
      </c>
      <c r="W71" s="342">
        <v>5.7</v>
      </c>
      <c r="X71" s="342">
        <v>4.6399999999999997</v>
      </c>
      <c r="Y71" s="342">
        <v>5</v>
      </c>
      <c r="Z71" s="342">
        <v>6.81</v>
      </c>
      <c r="AA71" s="342">
        <v>5.07</v>
      </c>
      <c r="AB71" s="342">
        <v>6.69</v>
      </c>
      <c r="AC71" s="342">
        <v>6.62</v>
      </c>
      <c r="AD71" s="342">
        <v>7.53</v>
      </c>
      <c r="AE71" s="342">
        <v>5.74</v>
      </c>
      <c r="AF71" s="342">
        <v>4.3899999999999997</v>
      </c>
      <c r="AG71" s="342">
        <v>7.78</v>
      </c>
    </row>
    <row r="72" spans="2:37" s="340" customFormat="1" x14ac:dyDescent="0.2">
      <c r="B72" s="341">
        <v>0.45833333333333331</v>
      </c>
      <c r="C72" s="342">
        <v>4.72</v>
      </c>
      <c r="D72" s="342">
        <v>2.75</v>
      </c>
      <c r="E72" s="342">
        <v>4.05</v>
      </c>
      <c r="F72" s="342">
        <v>3.68</v>
      </c>
      <c r="G72" s="342">
        <v>4.04</v>
      </c>
      <c r="H72" s="342">
        <v>3.68</v>
      </c>
      <c r="I72" s="342">
        <v>4.58</v>
      </c>
      <c r="J72" s="342">
        <v>4.3899999999999997</v>
      </c>
      <c r="K72" s="342">
        <v>4.18</v>
      </c>
      <c r="L72" s="342">
        <v>3.59</v>
      </c>
      <c r="M72" s="342">
        <v>4.53</v>
      </c>
      <c r="N72" s="342">
        <v>3.42</v>
      </c>
      <c r="O72" s="342">
        <v>3.57</v>
      </c>
      <c r="P72" s="342">
        <v>5.46</v>
      </c>
      <c r="Q72" s="342">
        <v>6.54</v>
      </c>
      <c r="R72" s="342">
        <v>4.6100000000000003</v>
      </c>
      <c r="S72" s="342">
        <v>6.65</v>
      </c>
      <c r="T72" s="342">
        <v>5.6</v>
      </c>
      <c r="U72" s="342">
        <v>5.82</v>
      </c>
      <c r="V72" s="342">
        <v>5.84</v>
      </c>
      <c r="W72" s="342">
        <v>5.9</v>
      </c>
      <c r="X72" s="342">
        <v>4.01</v>
      </c>
      <c r="Y72" s="342">
        <v>7.64</v>
      </c>
      <c r="Z72" s="342">
        <v>5.48</v>
      </c>
      <c r="AA72" s="342">
        <v>6.19</v>
      </c>
      <c r="AB72" s="342">
        <v>5.27</v>
      </c>
      <c r="AC72" s="342">
        <v>5.75</v>
      </c>
      <c r="AD72" s="342">
        <v>6.22</v>
      </c>
      <c r="AE72" s="342">
        <v>6.15</v>
      </c>
      <c r="AF72" s="342">
        <v>3</v>
      </c>
      <c r="AG72" s="342">
        <v>4.42</v>
      </c>
    </row>
    <row r="73" spans="2:37" s="340" customFormat="1" x14ac:dyDescent="0.2">
      <c r="B73" s="341">
        <v>0.5</v>
      </c>
      <c r="C73" s="342">
        <v>4.08</v>
      </c>
      <c r="D73" s="342">
        <v>2.66</v>
      </c>
      <c r="E73" s="342">
        <v>4.1100000000000003</v>
      </c>
      <c r="F73" s="342">
        <v>3.79</v>
      </c>
      <c r="G73" s="342">
        <v>3.54</v>
      </c>
      <c r="H73" s="342">
        <v>3.7</v>
      </c>
      <c r="I73" s="342">
        <v>3.58</v>
      </c>
      <c r="J73" s="342">
        <v>4.79</v>
      </c>
      <c r="K73" s="342">
        <v>3.06</v>
      </c>
      <c r="L73" s="342">
        <v>4.1100000000000003</v>
      </c>
      <c r="M73" s="342">
        <v>3.95</v>
      </c>
      <c r="N73" s="342">
        <v>3.19</v>
      </c>
      <c r="O73" s="342">
        <v>4.01</v>
      </c>
      <c r="P73" s="342">
        <v>4.2300000000000004</v>
      </c>
      <c r="Q73" s="342">
        <v>5.62</v>
      </c>
      <c r="R73" s="342">
        <v>3.23</v>
      </c>
      <c r="S73" s="342">
        <v>7.19</v>
      </c>
      <c r="T73" s="342">
        <v>6.81</v>
      </c>
      <c r="U73" s="342">
        <v>5.05</v>
      </c>
      <c r="V73" s="342">
        <v>5.35</v>
      </c>
      <c r="W73" s="342">
        <v>5.8</v>
      </c>
      <c r="X73" s="342">
        <v>4.0599999999999996</v>
      </c>
      <c r="Y73" s="342">
        <v>3.06</v>
      </c>
      <c r="Z73" s="342">
        <v>5.41</v>
      </c>
      <c r="AA73" s="342">
        <v>5.84</v>
      </c>
      <c r="AB73" s="342">
        <v>4.99</v>
      </c>
      <c r="AC73" s="342">
        <v>5.08</v>
      </c>
      <c r="AD73" s="342">
        <v>6.54</v>
      </c>
      <c r="AE73" s="342">
        <v>6.25</v>
      </c>
      <c r="AF73" s="342">
        <v>3.22</v>
      </c>
      <c r="AG73" s="342">
        <v>5.26</v>
      </c>
    </row>
    <row r="74" spans="2:37" s="340" customFormat="1" x14ac:dyDescent="0.2">
      <c r="B74" s="341">
        <v>0.54166666666666663</v>
      </c>
      <c r="C74" s="342">
        <v>3.61</v>
      </c>
      <c r="D74" s="342">
        <v>3.64</v>
      </c>
      <c r="E74" s="342">
        <v>3.83</v>
      </c>
      <c r="F74" s="342">
        <v>3.69</v>
      </c>
      <c r="G74" s="342">
        <v>3.72</v>
      </c>
      <c r="H74" s="342">
        <v>3.33</v>
      </c>
      <c r="I74" s="342">
        <v>3.67</v>
      </c>
      <c r="J74" s="342">
        <v>4.4800000000000004</v>
      </c>
      <c r="K74" s="342">
        <v>3.44</v>
      </c>
      <c r="L74" s="342">
        <v>4.88</v>
      </c>
      <c r="M74" s="342">
        <v>3.94</v>
      </c>
      <c r="N74" s="342">
        <v>3.9</v>
      </c>
      <c r="O74" s="342">
        <v>4.54</v>
      </c>
      <c r="P74" s="342">
        <v>4.25</v>
      </c>
      <c r="Q74" s="342">
        <v>5.08</v>
      </c>
      <c r="R74" s="342">
        <v>3.59</v>
      </c>
      <c r="S74" s="342">
        <v>5.65</v>
      </c>
      <c r="T74" s="342">
        <v>5.18</v>
      </c>
      <c r="U74" s="342">
        <v>4.74</v>
      </c>
      <c r="V74" s="342">
        <v>5.14</v>
      </c>
      <c r="W74" s="342">
        <v>4.57</v>
      </c>
      <c r="X74" s="342">
        <v>4.3499999999999996</v>
      </c>
      <c r="Y74" s="342">
        <v>3.94</v>
      </c>
      <c r="Z74" s="342">
        <v>5.22</v>
      </c>
      <c r="AA74" s="342">
        <v>5.25</v>
      </c>
      <c r="AB74" s="342">
        <v>5.09</v>
      </c>
      <c r="AC74" s="342">
        <v>4.78</v>
      </c>
      <c r="AD74" s="342">
        <v>5.39</v>
      </c>
      <c r="AE74" s="342">
        <v>6.36</v>
      </c>
      <c r="AF74" s="342">
        <v>5.37</v>
      </c>
      <c r="AG74" s="342">
        <v>4.78</v>
      </c>
    </row>
    <row r="75" spans="2:37" s="340" customFormat="1" x14ac:dyDescent="0.2">
      <c r="B75" s="341">
        <v>0.58333333333333337</v>
      </c>
      <c r="C75" s="342">
        <v>3.84</v>
      </c>
      <c r="D75" s="342">
        <v>3.5</v>
      </c>
      <c r="E75" s="342">
        <v>5.21</v>
      </c>
      <c r="F75" s="342">
        <v>4.59</v>
      </c>
      <c r="G75" s="342">
        <v>3.74</v>
      </c>
      <c r="H75" s="342">
        <v>4.67</v>
      </c>
      <c r="I75" s="342">
        <v>3.37</v>
      </c>
      <c r="J75" s="342">
        <v>4.97</v>
      </c>
      <c r="K75" s="342">
        <v>2.82</v>
      </c>
      <c r="L75" s="342">
        <v>5.81</v>
      </c>
      <c r="M75" s="342">
        <v>5.78</v>
      </c>
      <c r="N75" s="342">
        <v>3.4</v>
      </c>
      <c r="O75" s="342">
        <v>3.69</v>
      </c>
      <c r="P75" s="342">
        <v>4.42</v>
      </c>
      <c r="Q75" s="342">
        <v>5.21</v>
      </c>
      <c r="R75" s="342">
        <v>4.87</v>
      </c>
      <c r="S75" s="342">
        <v>6.6</v>
      </c>
      <c r="T75" s="342">
        <v>5.34</v>
      </c>
      <c r="U75" s="342">
        <v>5.85</v>
      </c>
      <c r="V75" s="342">
        <v>6.67</v>
      </c>
      <c r="W75" s="342">
        <v>6.22</v>
      </c>
      <c r="X75" s="342">
        <v>4.88</v>
      </c>
      <c r="Y75" s="342">
        <v>5.35</v>
      </c>
      <c r="Z75" s="342">
        <v>6.91</v>
      </c>
      <c r="AA75" s="342">
        <v>6.43</v>
      </c>
      <c r="AB75" s="342">
        <v>5.24</v>
      </c>
      <c r="AC75" s="342">
        <v>4.95</v>
      </c>
      <c r="AD75" s="342">
        <v>8.4499999999999993</v>
      </c>
      <c r="AE75" s="342">
        <v>6.45</v>
      </c>
      <c r="AF75" s="342">
        <v>4.17</v>
      </c>
      <c r="AG75" s="342">
        <v>5.7</v>
      </c>
    </row>
    <row r="76" spans="2:37" s="340" customFormat="1" x14ac:dyDescent="0.2">
      <c r="B76" s="341">
        <v>0.625</v>
      </c>
      <c r="C76" s="342">
        <v>4.12</v>
      </c>
      <c r="D76" s="342">
        <v>2.62</v>
      </c>
      <c r="E76" s="342">
        <v>4.6900000000000004</v>
      </c>
      <c r="F76" s="342">
        <v>4.18</v>
      </c>
      <c r="G76" s="342">
        <v>3.91</v>
      </c>
      <c r="H76" s="342">
        <v>3.72</v>
      </c>
      <c r="I76" s="342">
        <v>4.0599999999999996</v>
      </c>
      <c r="J76" s="342">
        <v>3.89</v>
      </c>
      <c r="K76" s="342">
        <v>2.85</v>
      </c>
      <c r="L76" s="342">
        <v>4.58</v>
      </c>
      <c r="M76" s="342">
        <v>3.96</v>
      </c>
      <c r="N76" s="342">
        <v>4.3499999999999996</v>
      </c>
      <c r="O76" s="342">
        <v>4.68</v>
      </c>
      <c r="P76" s="342">
        <v>5.73</v>
      </c>
      <c r="Q76" s="342">
        <v>6.2</v>
      </c>
      <c r="R76" s="342">
        <v>4.58</v>
      </c>
      <c r="S76" s="342">
        <v>7.61</v>
      </c>
      <c r="T76" s="342">
        <v>5.67</v>
      </c>
      <c r="U76" s="342">
        <v>6.33</v>
      </c>
      <c r="V76" s="342">
        <v>6.71</v>
      </c>
      <c r="W76" s="342">
        <v>8.06</v>
      </c>
      <c r="X76" s="342">
        <v>4.2300000000000004</v>
      </c>
      <c r="Y76" s="342">
        <v>3.75</v>
      </c>
      <c r="Z76" s="342">
        <v>9.15</v>
      </c>
      <c r="AA76" s="342">
        <v>6.87</v>
      </c>
      <c r="AB76" s="342">
        <v>5.66</v>
      </c>
      <c r="AC76" s="342">
        <v>5.26</v>
      </c>
      <c r="AD76" s="342">
        <v>6.63</v>
      </c>
      <c r="AE76" s="342">
        <v>6.42</v>
      </c>
      <c r="AF76" s="342">
        <v>4.66</v>
      </c>
      <c r="AG76" s="342">
        <v>6.42</v>
      </c>
    </row>
    <row r="77" spans="2:37" s="340" customFormat="1" x14ac:dyDescent="0.2">
      <c r="B77" s="341">
        <v>0.66666666666666663</v>
      </c>
      <c r="C77" s="342">
        <v>4</v>
      </c>
      <c r="D77" s="342">
        <v>2.4900000000000002</v>
      </c>
      <c r="E77" s="342">
        <v>5.75</v>
      </c>
      <c r="F77" s="342">
        <v>4.13</v>
      </c>
      <c r="G77" s="342">
        <v>4.3499999999999996</v>
      </c>
      <c r="H77" s="342">
        <v>4.8899999999999997</v>
      </c>
      <c r="I77" s="342">
        <v>4.12</v>
      </c>
      <c r="J77" s="342">
        <v>5.13</v>
      </c>
      <c r="K77" s="342">
        <v>4.26</v>
      </c>
      <c r="L77" s="342">
        <v>4.6500000000000004</v>
      </c>
      <c r="M77" s="342">
        <v>4.92</v>
      </c>
      <c r="N77" s="342">
        <v>6.47</v>
      </c>
      <c r="O77" s="342">
        <v>7.68</v>
      </c>
      <c r="P77" s="342">
        <v>5.82</v>
      </c>
      <c r="Q77" s="342">
        <v>5.44</v>
      </c>
      <c r="R77" s="342">
        <v>2.4700000000000002</v>
      </c>
      <c r="S77" s="342">
        <v>7.6</v>
      </c>
      <c r="T77" s="342">
        <v>7.11</v>
      </c>
      <c r="U77" s="342">
        <v>5.77</v>
      </c>
      <c r="V77" s="342">
        <v>6.07</v>
      </c>
      <c r="W77" s="342">
        <v>8.4700000000000006</v>
      </c>
      <c r="X77" s="342">
        <v>4.97</v>
      </c>
      <c r="Y77" s="342">
        <v>3.07</v>
      </c>
      <c r="Z77" s="342">
        <v>8.65</v>
      </c>
      <c r="AA77" s="342">
        <v>7.9</v>
      </c>
      <c r="AB77" s="342">
        <v>5.3</v>
      </c>
      <c r="AC77" s="342">
        <v>6.27</v>
      </c>
      <c r="AD77" s="342">
        <v>7</v>
      </c>
      <c r="AE77" s="342">
        <v>7.29</v>
      </c>
      <c r="AF77" s="342">
        <v>4.4400000000000004</v>
      </c>
      <c r="AG77" s="342">
        <v>8.15</v>
      </c>
    </row>
    <row r="78" spans="2:37" s="340" customFormat="1" x14ac:dyDescent="0.2">
      <c r="B78" s="341">
        <v>0.70833333333333337</v>
      </c>
      <c r="C78" s="342">
        <v>5.41</v>
      </c>
      <c r="D78" s="342">
        <v>2.93</v>
      </c>
      <c r="E78" s="342">
        <v>9.35</v>
      </c>
      <c r="F78" s="342">
        <v>7.46</v>
      </c>
      <c r="G78" s="342">
        <v>4.29</v>
      </c>
      <c r="H78" s="342">
        <v>6.33</v>
      </c>
      <c r="I78" s="342">
        <v>4.46</v>
      </c>
      <c r="J78" s="342">
        <v>4.71</v>
      </c>
      <c r="K78" s="342">
        <v>6.53</v>
      </c>
      <c r="L78" s="342">
        <v>7.77</v>
      </c>
      <c r="M78" s="342">
        <v>6.38</v>
      </c>
      <c r="N78" s="342">
        <v>6.92</v>
      </c>
      <c r="O78" s="342">
        <v>7.85</v>
      </c>
      <c r="P78" s="342">
        <v>7.33</v>
      </c>
      <c r="Q78" s="342">
        <v>6.54</v>
      </c>
      <c r="R78" s="342">
        <v>2.5</v>
      </c>
      <c r="S78" s="342">
        <v>8.35</v>
      </c>
      <c r="T78" s="342">
        <v>6.88</v>
      </c>
      <c r="U78" s="342">
        <v>6.67</v>
      </c>
      <c r="V78" s="342">
        <v>6.11</v>
      </c>
      <c r="W78" s="342">
        <v>7.73</v>
      </c>
      <c r="X78" s="342">
        <v>4.26</v>
      </c>
      <c r="Y78" s="342">
        <v>3.69</v>
      </c>
      <c r="Z78" s="342">
        <v>9.09</v>
      </c>
      <c r="AA78" s="342">
        <v>7.2</v>
      </c>
      <c r="AB78" s="342">
        <v>6.52</v>
      </c>
      <c r="AC78" s="342">
        <v>7.4</v>
      </c>
      <c r="AD78" s="342">
        <v>9.5399999999999991</v>
      </c>
      <c r="AE78" s="342">
        <v>9.43</v>
      </c>
      <c r="AF78" s="342">
        <v>5.44</v>
      </c>
      <c r="AG78" s="342">
        <v>8.39</v>
      </c>
    </row>
    <row r="79" spans="2:37" s="340" customFormat="1" x14ac:dyDescent="0.2">
      <c r="B79" s="341">
        <v>0.75</v>
      </c>
      <c r="C79" s="342">
        <v>7.72</v>
      </c>
      <c r="D79" s="342">
        <v>3.76</v>
      </c>
      <c r="E79" s="342">
        <v>9.9600000000000009</v>
      </c>
      <c r="F79" s="342">
        <v>9.33</v>
      </c>
      <c r="G79" s="342">
        <v>5</v>
      </c>
      <c r="H79" s="342">
        <v>7.68</v>
      </c>
      <c r="I79" s="342">
        <v>6.87</v>
      </c>
      <c r="J79" s="342">
        <v>7.7</v>
      </c>
      <c r="K79" s="342">
        <v>5.81</v>
      </c>
      <c r="L79" s="342">
        <v>7.25</v>
      </c>
      <c r="M79" s="342">
        <v>8.2100000000000009</v>
      </c>
      <c r="N79" s="342">
        <v>8.58</v>
      </c>
      <c r="O79" s="342">
        <v>7.89</v>
      </c>
      <c r="P79" s="342">
        <v>7.88</v>
      </c>
      <c r="Q79" s="342">
        <v>7.05</v>
      </c>
      <c r="R79" s="342">
        <v>3.83</v>
      </c>
      <c r="S79" s="342">
        <v>12.63</v>
      </c>
      <c r="T79" s="342">
        <v>8.9499999999999993</v>
      </c>
      <c r="U79" s="342">
        <v>6.57</v>
      </c>
      <c r="V79" s="342">
        <v>8.6999999999999993</v>
      </c>
      <c r="W79" s="342">
        <v>8.1</v>
      </c>
      <c r="X79" s="342">
        <v>9.42</v>
      </c>
      <c r="Y79" s="342">
        <v>3.68</v>
      </c>
      <c r="Z79" s="342">
        <v>7.97</v>
      </c>
      <c r="AA79" s="342">
        <v>6.84</v>
      </c>
      <c r="AB79" s="342">
        <v>9.1199999999999992</v>
      </c>
      <c r="AC79" s="342">
        <v>9.3800000000000008</v>
      </c>
      <c r="AD79" s="342">
        <v>11.27</v>
      </c>
      <c r="AE79" s="342">
        <v>10.46</v>
      </c>
      <c r="AF79" s="342">
        <v>7.02</v>
      </c>
      <c r="AG79" s="342">
        <v>8.65</v>
      </c>
      <c r="AK79"/>
    </row>
    <row r="80" spans="2:37" s="340" customFormat="1" x14ac:dyDescent="0.2">
      <c r="B80" s="341">
        <v>0.79166666666666663</v>
      </c>
      <c r="C80" s="342">
        <v>6.12</v>
      </c>
      <c r="D80" s="342">
        <v>5.2</v>
      </c>
      <c r="E80" s="342">
        <v>6.61</v>
      </c>
      <c r="F80" s="342">
        <v>8.27</v>
      </c>
      <c r="G80" s="342">
        <v>4.3899999999999997</v>
      </c>
      <c r="H80" s="342">
        <v>6.38</v>
      </c>
      <c r="I80" s="342">
        <v>5.53</v>
      </c>
      <c r="J80" s="342">
        <v>6.72</v>
      </c>
      <c r="K80" s="342">
        <v>6.37</v>
      </c>
      <c r="L80" s="342">
        <v>6.77</v>
      </c>
      <c r="M80" s="342">
        <v>5.41</v>
      </c>
      <c r="N80" s="342">
        <v>5.88</v>
      </c>
      <c r="O80" s="342">
        <v>5.4</v>
      </c>
      <c r="P80" s="342">
        <v>5.58</v>
      </c>
      <c r="Q80" s="342">
        <v>5.17</v>
      </c>
      <c r="R80" s="342">
        <v>3.01</v>
      </c>
      <c r="S80" s="342">
        <v>9.61</v>
      </c>
      <c r="T80" s="342">
        <v>5.92</v>
      </c>
      <c r="U80" s="342">
        <v>6.31</v>
      </c>
      <c r="V80" s="342">
        <v>6.33</v>
      </c>
      <c r="W80" s="342">
        <v>8.02</v>
      </c>
      <c r="X80" s="342">
        <v>7.02</v>
      </c>
      <c r="Y80" s="342">
        <v>7.21</v>
      </c>
      <c r="Z80" s="342">
        <v>7.02</v>
      </c>
      <c r="AA80" s="342">
        <v>7.01</v>
      </c>
      <c r="AB80" s="342">
        <v>6.8</v>
      </c>
      <c r="AC80" s="342">
        <v>8.1199999999999992</v>
      </c>
      <c r="AD80" s="342">
        <v>7.1</v>
      </c>
      <c r="AE80" s="342">
        <v>8.99</v>
      </c>
      <c r="AF80" s="342">
        <v>5.21</v>
      </c>
      <c r="AG80" s="342">
        <v>4.76</v>
      </c>
      <c r="AK80"/>
    </row>
    <row r="81" spans="2:37" s="340" customFormat="1" x14ac:dyDescent="0.2">
      <c r="B81" s="341">
        <v>0.83333333333333337</v>
      </c>
      <c r="C81" s="342">
        <v>5.15</v>
      </c>
      <c r="D81" s="342">
        <v>8.0500000000000007</v>
      </c>
      <c r="E81" s="342">
        <v>5.75</v>
      </c>
      <c r="F81" s="342">
        <v>4.3600000000000003</v>
      </c>
      <c r="G81" s="342">
        <v>3.46</v>
      </c>
      <c r="H81" s="342">
        <v>5.51</v>
      </c>
      <c r="I81" s="342">
        <v>5.25</v>
      </c>
      <c r="J81" s="342">
        <v>4.7300000000000004</v>
      </c>
      <c r="K81" s="342">
        <v>4.88</v>
      </c>
      <c r="L81" s="342">
        <v>5.09</v>
      </c>
      <c r="M81" s="342">
        <v>6.25</v>
      </c>
      <c r="N81" s="342">
        <v>4.08</v>
      </c>
      <c r="O81" s="342">
        <v>3.78</v>
      </c>
      <c r="P81" s="342">
        <v>3.54</v>
      </c>
      <c r="Q81" s="342">
        <v>4.34</v>
      </c>
      <c r="R81" s="342">
        <v>2.48</v>
      </c>
      <c r="S81" s="342">
        <v>5.21</v>
      </c>
      <c r="T81" s="342">
        <v>4.16</v>
      </c>
      <c r="U81" s="342">
        <v>4.0999999999999996</v>
      </c>
      <c r="V81" s="342">
        <v>3.89</v>
      </c>
      <c r="W81" s="342">
        <v>7.52</v>
      </c>
      <c r="X81" s="342">
        <v>7.04</v>
      </c>
      <c r="Y81" s="342">
        <v>5.58</v>
      </c>
      <c r="Z81" s="342">
        <v>4.9000000000000004</v>
      </c>
      <c r="AA81" s="342">
        <v>4.3</v>
      </c>
      <c r="AB81" s="342">
        <v>4.08</v>
      </c>
      <c r="AC81" s="342">
        <v>7.51</v>
      </c>
      <c r="AD81" s="342">
        <v>4.68</v>
      </c>
      <c r="AE81" s="342">
        <v>5.07</v>
      </c>
      <c r="AF81" s="342">
        <v>6.45</v>
      </c>
      <c r="AG81" s="342">
        <v>7.32</v>
      </c>
      <c r="AK81"/>
    </row>
    <row r="82" spans="2:37" s="340" customFormat="1" x14ac:dyDescent="0.2">
      <c r="B82" s="341">
        <v>0.875</v>
      </c>
      <c r="C82" s="342">
        <v>3.78</v>
      </c>
      <c r="D82" s="342">
        <v>3.03</v>
      </c>
      <c r="E82" s="342">
        <v>6.7</v>
      </c>
      <c r="F82" s="342">
        <v>2.91</v>
      </c>
      <c r="G82" s="342">
        <v>3.53</v>
      </c>
      <c r="H82" s="342">
        <v>4.16</v>
      </c>
      <c r="I82" s="342">
        <v>3.68</v>
      </c>
      <c r="J82" s="342">
        <v>4.05</v>
      </c>
      <c r="K82" s="342">
        <v>2.48</v>
      </c>
      <c r="L82" s="342">
        <v>3.47</v>
      </c>
      <c r="M82" s="342">
        <v>6.62</v>
      </c>
      <c r="N82" s="342">
        <v>2.96</v>
      </c>
      <c r="O82" s="342">
        <v>2.54</v>
      </c>
      <c r="P82" s="342">
        <v>2.71</v>
      </c>
      <c r="Q82" s="342">
        <v>3.23</v>
      </c>
      <c r="R82" s="342">
        <v>2.2400000000000002</v>
      </c>
      <c r="S82" s="342">
        <v>3.72</v>
      </c>
      <c r="T82" s="342">
        <v>2.7</v>
      </c>
      <c r="U82" s="342">
        <v>2.74</v>
      </c>
      <c r="V82" s="342">
        <v>2.63</v>
      </c>
      <c r="W82" s="342">
        <v>7.59</v>
      </c>
      <c r="X82" s="342">
        <v>7.39</v>
      </c>
      <c r="Y82" s="342">
        <v>7.12</v>
      </c>
      <c r="Z82" s="342">
        <v>3.61</v>
      </c>
      <c r="AA82" s="342">
        <v>2.71</v>
      </c>
      <c r="AB82" s="342">
        <v>2.61</v>
      </c>
      <c r="AC82" s="342">
        <v>4.04</v>
      </c>
      <c r="AD82" s="342">
        <v>4.4400000000000004</v>
      </c>
      <c r="AE82" s="342">
        <v>3.6</v>
      </c>
      <c r="AF82" s="342">
        <v>9.25</v>
      </c>
      <c r="AG82" s="342">
        <v>7.24</v>
      </c>
      <c r="AK82"/>
    </row>
    <row r="83" spans="2:37" s="340" customFormat="1" x14ac:dyDescent="0.2">
      <c r="B83" s="341">
        <v>0.91666666666666663</v>
      </c>
      <c r="C83" s="342">
        <v>3.12</v>
      </c>
      <c r="D83" s="342">
        <v>2.8</v>
      </c>
      <c r="E83" s="342">
        <v>3.04</v>
      </c>
      <c r="F83" s="342">
        <v>2.68</v>
      </c>
      <c r="G83" s="342">
        <v>3.36</v>
      </c>
      <c r="H83" s="342">
        <v>2.97</v>
      </c>
      <c r="I83" s="342">
        <v>3.15</v>
      </c>
      <c r="J83" s="342">
        <v>3.45</v>
      </c>
      <c r="K83" s="342">
        <v>2.4900000000000002</v>
      </c>
      <c r="L83" s="342">
        <v>5.19</v>
      </c>
      <c r="M83" s="342">
        <v>3.71</v>
      </c>
      <c r="N83" s="342">
        <v>3.24</v>
      </c>
      <c r="O83" s="342">
        <v>2.42</v>
      </c>
      <c r="P83" s="342">
        <v>2.4700000000000002</v>
      </c>
      <c r="Q83" s="342">
        <v>3.04</v>
      </c>
      <c r="R83" s="342">
        <v>2.2799999999999998</v>
      </c>
      <c r="S83" s="342">
        <v>2.83</v>
      </c>
      <c r="T83" s="342">
        <v>2.38</v>
      </c>
      <c r="U83" s="342">
        <v>2.4300000000000002</v>
      </c>
      <c r="V83" s="342">
        <v>2.5499999999999998</v>
      </c>
      <c r="W83" s="342">
        <v>5.55</v>
      </c>
      <c r="X83" s="342">
        <v>4.96</v>
      </c>
      <c r="Y83" s="342">
        <v>5.88</v>
      </c>
      <c r="Z83" s="342">
        <v>3.42</v>
      </c>
      <c r="AA83" s="342">
        <v>2.48</v>
      </c>
      <c r="AB83" s="342">
        <v>2.72</v>
      </c>
      <c r="AC83" s="342">
        <v>2.84</v>
      </c>
      <c r="AD83" s="342">
        <v>2.84</v>
      </c>
      <c r="AE83" s="342">
        <v>2.68</v>
      </c>
      <c r="AF83" s="342">
        <v>9.44</v>
      </c>
      <c r="AG83" s="342">
        <v>8.66</v>
      </c>
    </row>
    <row r="84" spans="2:37" s="340" customFormat="1" x14ac:dyDescent="0.2">
      <c r="B84" s="341">
        <v>0.95833333333333337</v>
      </c>
      <c r="C84" s="342">
        <v>4.74</v>
      </c>
      <c r="D84" s="342">
        <v>2.65</v>
      </c>
      <c r="E84" s="342">
        <v>2.98</v>
      </c>
      <c r="F84" s="342">
        <v>2.69</v>
      </c>
      <c r="G84" s="342">
        <v>3.1</v>
      </c>
      <c r="H84" s="342">
        <v>7.57</v>
      </c>
      <c r="I84" s="342">
        <v>3.15</v>
      </c>
      <c r="J84" s="342">
        <v>2.64</v>
      </c>
      <c r="K84" s="342">
        <v>2.93</v>
      </c>
      <c r="L84" s="342">
        <v>4.6500000000000004</v>
      </c>
      <c r="M84" s="342">
        <v>4.3899999999999997</v>
      </c>
      <c r="N84" s="342">
        <v>3.19</v>
      </c>
      <c r="O84" s="342">
        <v>2.33</v>
      </c>
      <c r="P84" s="342">
        <v>2.37</v>
      </c>
      <c r="Q84" s="342">
        <v>2.77</v>
      </c>
      <c r="R84" s="342">
        <v>2.33</v>
      </c>
      <c r="S84" s="342">
        <v>2.78</v>
      </c>
      <c r="T84" s="342">
        <v>2.2599999999999998</v>
      </c>
      <c r="U84" s="342">
        <v>2.37</v>
      </c>
      <c r="V84" s="342">
        <v>2.56</v>
      </c>
      <c r="W84" s="342">
        <v>5.55</v>
      </c>
      <c r="X84" s="342">
        <v>4.8099999999999996</v>
      </c>
      <c r="Y84" s="342">
        <v>7.12</v>
      </c>
      <c r="Z84" s="342">
        <v>3.09</v>
      </c>
      <c r="AA84" s="342">
        <v>2.39</v>
      </c>
      <c r="AB84" s="342">
        <v>2.68</v>
      </c>
      <c r="AC84" s="342">
        <v>3.33</v>
      </c>
      <c r="AD84" s="342">
        <v>2.46</v>
      </c>
      <c r="AE84" s="342">
        <v>2.44</v>
      </c>
      <c r="AF84" s="342">
        <v>9.01</v>
      </c>
      <c r="AG84" s="342">
        <v>4.38</v>
      </c>
    </row>
    <row r="85" spans="2:37" s="343" customFormat="1" ht="27" customHeight="1" x14ac:dyDescent="0.2">
      <c r="B85" s="338" t="s">
        <v>374</v>
      </c>
      <c r="C85" s="362" t="s">
        <v>375</v>
      </c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</row>
    <row r="86" spans="2:37" ht="10.5" customHeight="1" x14ac:dyDescent="0.2">
      <c r="B86" s="334" t="s">
        <v>306</v>
      </c>
    </row>
    <row r="87" spans="2:37" ht="10.5" customHeight="1" x14ac:dyDescent="0.2">
      <c r="B87" s="334"/>
    </row>
    <row r="88" spans="2:37" s="335" customFormat="1" ht="15.75" customHeight="1" x14ac:dyDescent="0.2"/>
    <row r="89" spans="2:37" s="335" customFormat="1" ht="15.75" customHeight="1" x14ac:dyDescent="0.2">
      <c r="B89" s="357"/>
      <c r="C89" s="357"/>
      <c r="D89" s="357"/>
      <c r="E89" s="357"/>
      <c r="F89" s="358" t="s">
        <v>357</v>
      </c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</row>
    <row r="90" spans="2:37" s="335" customFormat="1" ht="15.75" customHeight="1" x14ac:dyDescent="0.2">
      <c r="B90" s="357"/>
      <c r="C90" s="357"/>
      <c r="D90" s="357"/>
      <c r="E90" s="357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</row>
    <row r="91" spans="2:37" s="335" customFormat="1" ht="15.75" customHeight="1" x14ac:dyDescent="0.2">
      <c r="B91" s="357"/>
      <c r="C91" s="357"/>
      <c r="D91" s="357"/>
      <c r="E91" s="357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</row>
    <row r="92" spans="2:37" s="335" customFormat="1" ht="11.25" customHeight="1" x14ac:dyDescent="0.2">
      <c r="B92" s="336"/>
      <c r="C92" s="336"/>
      <c r="D92" s="336"/>
      <c r="E92" s="336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</row>
    <row r="93" spans="2:37" s="335" customFormat="1" ht="27.6" customHeight="1" x14ac:dyDescent="0.2">
      <c r="B93" s="359" t="s">
        <v>188</v>
      </c>
      <c r="C93" s="359"/>
      <c r="D93" s="282"/>
      <c r="E93" s="282"/>
      <c r="F93" s="283" t="s">
        <v>329</v>
      </c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</row>
    <row r="94" spans="2:37" s="335" customFormat="1" ht="8.25" customHeight="1" x14ac:dyDescent="0.2">
      <c r="B94" s="284"/>
      <c r="C94" s="284"/>
      <c r="D94" s="284"/>
      <c r="E94" s="284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</row>
    <row r="95" spans="2:37" s="335" customFormat="1" ht="15.75" customHeight="1" x14ac:dyDescent="0.2">
      <c r="B95" s="282" t="s">
        <v>236</v>
      </c>
      <c r="C95" s="282"/>
      <c r="D95" s="282"/>
      <c r="E95" s="282"/>
      <c r="F95" s="283" t="s">
        <v>321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139" t="s">
        <v>189</v>
      </c>
      <c r="R95" s="282"/>
      <c r="S95" s="282"/>
      <c r="T95" s="282"/>
      <c r="U95" s="282"/>
      <c r="V95" s="287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</row>
    <row r="96" spans="2:37" s="335" customFormat="1" ht="7.5" customHeight="1" x14ac:dyDescent="0.2">
      <c r="B96" s="284"/>
      <c r="C96" s="284"/>
      <c r="D96" s="284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</row>
    <row r="97" spans="2:33" s="335" customFormat="1" ht="15.75" customHeight="1" x14ac:dyDescent="0.2">
      <c r="B97" s="360" t="s">
        <v>217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</row>
    <row r="98" spans="2:33" s="335" customFormat="1" ht="7.5" customHeight="1" x14ac:dyDescent="0.2">
      <c r="B98" s="284"/>
      <c r="C98" s="284"/>
      <c r="D98" s="284"/>
      <c r="E98" s="284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</row>
    <row r="99" spans="2:33" s="335" customFormat="1" ht="15.75" customHeight="1" x14ac:dyDescent="0.2">
      <c r="B99" s="282" t="s">
        <v>33</v>
      </c>
      <c r="C99" s="282"/>
      <c r="D99" s="282"/>
      <c r="E99" s="282"/>
      <c r="F99" s="286" t="s">
        <v>319</v>
      </c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2" t="s">
        <v>8</v>
      </c>
      <c r="R99" s="282"/>
      <c r="S99" s="282"/>
      <c r="T99" s="282"/>
      <c r="U99" s="282"/>
      <c r="V99" s="333" t="s">
        <v>14</v>
      </c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</row>
    <row r="100" spans="2:33" s="335" customFormat="1" ht="7.5" customHeight="1" x14ac:dyDescent="0.2">
      <c r="B100" s="284"/>
      <c r="C100" s="284"/>
      <c r="D100" s="284"/>
      <c r="E100" s="28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</row>
    <row r="101" spans="2:33" s="335" customFormat="1" ht="15.75" customHeight="1" x14ac:dyDescent="0.2">
      <c r="B101" s="282" t="s">
        <v>9</v>
      </c>
      <c r="C101" s="282"/>
      <c r="D101" s="282"/>
      <c r="E101" s="282"/>
      <c r="F101" s="286" t="s">
        <v>320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2" t="s">
        <v>10</v>
      </c>
      <c r="R101" s="282"/>
      <c r="S101" s="282"/>
      <c r="T101" s="282"/>
      <c r="U101" s="282"/>
      <c r="V101" s="382">
        <v>1192914960</v>
      </c>
      <c r="W101" s="382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</row>
    <row r="102" spans="2:33" s="335" customFormat="1" ht="11.25" customHeight="1" x14ac:dyDescent="0.2">
      <c r="B102" s="336"/>
      <c r="C102" s="336"/>
      <c r="D102" s="336"/>
      <c r="E102" s="336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</row>
    <row r="103" spans="2:33" s="335" customFormat="1" ht="29.45" customHeight="1" x14ac:dyDescent="0.2">
      <c r="B103" s="338" t="s">
        <v>257</v>
      </c>
      <c r="C103" s="339">
        <v>1</v>
      </c>
      <c r="D103" s="339">
        <v>2</v>
      </c>
      <c r="E103" s="339">
        <v>3</v>
      </c>
      <c r="F103" s="339">
        <v>4</v>
      </c>
      <c r="G103" s="339">
        <v>5</v>
      </c>
      <c r="H103" s="339">
        <v>6</v>
      </c>
      <c r="I103" s="339">
        <v>7</v>
      </c>
      <c r="J103" s="339">
        <v>8</v>
      </c>
      <c r="K103" s="339">
        <v>9</v>
      </c>
      <c r="L103" s="339">
        <v>10</v>
      </c>
      <c r="M103" s="339">
        <v>11</v>
      </c>
      <c r="N103" s="339">
        <v>12</v>
      </c>
      <c r="O103" s="339">
        <v>13</v>
      </c>
      <c r="P103" s="339">
        <v>14</v>
      </c>
      <c r="Q103" s="339">
        <v>15</v>
      </c>
      <c r="R103" s="339">
        <v>16</v>
      </c>
      <c r="S103" s="339">
        <v>17</v>
      </c>
      <c r="T103" s="339">
        <v>18</v>
      </c>
      <c r="U103" s="339">
        <v>19</v>
      </c>
      <c r="V103" s="339">
        <v>20</v>
      </c>
      <c r="W103" s="339">
        <v>21</v>
      </c>
      <c r="X103" s="339">
        <v>22</v>
      </c>
      <c r="Y103" s="339">
        <v>23</v>
      </c>
      <c r="Z103" s="339">
        <v>24</v>
      </c>
      <c r="AA103" s="339">
        <v>25</v>
      </c>
      <c r="AB103" s="339">
        <v>26</v>
      </c>
      <c r="AC103" s="339">
        <v>27</v>
      </c>
      <c r="AD103" s="339">
        <v>28</v>
      </c>
      <c r="AE103" s="339">
        <v>29</v>
      </c>
      <c r="AF103" s="339">
        <v>30</v>
      </c>
    </row>
    <row r="104" spans="2:33" s="340" customFormat="1" x14ac:dyDescent="0.2">
      <c r="B104" s="341">
        <v>0</v>
      </c>
      <c r="C104" s="342">
        <v>2.68</v>
      </c>
      <c r="D104" s="342">
        <v>2.2400000000000002</v>
      </c>
      <c r="E104" s="342">
        <v>2.35</v>
      </c>
      <c r="F104" s="342">
        <v>2.46</v>
      </c>
      <c r="G104" s="342">
        <v>2.75</v>
      </c>
      <c r="H104" s="342">
        <v>2.79</v>
      </c>
      <c r="I104" s="342">
        <v>3.03</v>
      </c>
      <c r="J104" s="342">
        <v>3.11</v>
      </c>
      <c r="K104" s="342">
        <v>2.87</v>
      </c>
      <c r="L104" s="342">
        <v>3.44</v>
      </c>
      <c r="M104" s="342">
        <v>4.13</v>
      </c>
      <c r="N104" s="342">
        <v>5.13</v>
      </c>
      <c r="O104" s="342">
        <v>3.19</v>
      </c>
      <c r="P104" s="342">
        <v>4.4800000000000004</v>
      </c>
      <c r="Q104" s="342">
        <v>3.6</v>
      </c>
      <c r="R104" s="342">
        <v>3.29</v>
      </c>
      <c r="S104" s="342">
        <v>2.88</v>
      </c>
      <c r="T104" s="342" t="s">
        <v>380</v>
      </c>
      <c r="U104" s="342" t="s">
        <v>380</v>
      </c>
      <c r="V104" s="342" t="s">
        <v>380</v>
      </c>
      <c r="W104" s="342" t="s">
        <v>380</v>
      </c>
      <c r="X104" s="342" t="s">
        <v>380</v>
      </c>
      <c r="Y104" s="342">
        <v>2.69</v>
      </c>
      <c r="Z104" s="342">
        <v>2.87</v>
      </c>
      <c r="AA104" s="342">
        <v>2.54</v>
      </c>
      <c r="AB104" s="342">
        <v>4.1500000000000004</v>
      </c>
      <c r="AC104" s="342">
        <v>4.3600000000000003</v>
      </c>
      <c r="AD104" s="342">
        <v>3.58</v>
      </c>
      <c r="AE104" s="342">
        <v>4.71</v>
      </c>
      <c r="AF104" s="342">
        <v>8.2200000000000006</v>
      </c>
    </row>
    <row r="105" spans="2:33" s="340" customFormat="1" x14ac:dyDescent="0.2">
      <c r="B105" s="341">
        <v>4.1666666666666664E-2</v>
      </c>
      <c r="C105" s="342">
        <v>3.95</v>
      </c>
      <c r="D105" s="342">
        <v>4.8</v>
      </c>
      <c r="E105" s="342">
        <v>2.34</v>
      </c>
      <c r="F105" s="342">
        <v>2.52</v>
      </c>
      <c r="G105" s="342">
        <v>3.09</v>
      </c>
      <c r="H105" s="342">
        <v>2.67</v>
      </c>
      <c r="I105" s="342">
        <v>3.47</v>
      </c>
      <c r="J105" s="342">
        <v>4.2</v>
      </c>
      <c r="K105" s="342">
        <v>2.62</v>
      </c>
      <c r="L105" s="342">
        <v>2.71</v>
      </c>
      <c r="M105" s="342">
        <v>2.7</v>
      </c>
      <c r="N105" s="342">
        <v>4.3499999999999996</v>
      </c>
      <c r="O105" s="342">
        <v>3.56</v>
      </c>
      <c r="P105" s="342">
        <v>2.88</v>
      </c>
      <c r="Q105" s="342">
        <v>3.36</v>
      </c>
      <c r="R105" s="342">
        <v>3.03</v>
      </c>
      <c r="S105" s="342">
        <v>2.89</v>
      </c>
      <c r="T105" s="342" t="s">
        <v>380</v>
      </c>
      <c r="U105" s="342" t="s">
        <v>380</v>
      </c>
      <c r="V105" s="342" t="s">
        <v>380</v>
      </c>
      <c r="W105" s="342" t="s">
        <v>380</v>
      </c>
      <c r="X105" s="342" t="s">
        <v>379</v>
      </c>
      <c r="Y105" s="342">
        <v>2.67</v>
      </c>
      <c r="Z105" s="342">
        <v>2.65</v>
      </c>
      <c r="AA105" s="342">
        <v>2.58</v>
      </c>
      <c r="AB105" s="342">
        <v>3.02</v>
      </c>
      <c r="AC105" s="342">
        <v>2.64</v>
      </c>
      <c r="AD105" s="342">
        <v>3.95</v>
      </c>
      <c r="AE105" s="342">
        <v>4.1100000000000003</v>
      </c>
      <c r="AF105" s="342">
        <v>9.7899999999999991</v>
      </c>
    </row>
    <row r="106" spans="2:33" s="340" customFormat="1" x14ac:dyDescent="0.2">
      <c r="B106" s="341">
        <v>8.3333333333333329E-2</v>
      </c>
      <c r="C106" s="342">
        <v>2.64</v>
      </c>
      <c r="D106" s="342">
        <v>3.29</v>
      </c>
      <c r="E106" s="342">
        <v>2.36</v>
      </c>
      <c r="F106" s="342">
        <v>2.5099999999999998</v>
      </c>
      <c r="G106" s="342">
        <v>2.67</v>
      </c>
      <c r="H106" s="342">
        <v>4.72</v>
      </c>
      <c r="I106" s="342">
        <v>3.81</v>
      </c>
      <c r="J106" s="342">
        <v>4.51</v>
      </c>
      <c r="K106" s="342">
        <v>2.69</v>
      </c>
      <c r="L106" s="342">
        <v>2.69</v>
      </c>
      <c r="M106" s="342">
        <v>3</v>
      </c>
      <c r="N106" s="342">
        <v>3.71</v>
      </c>
      <c r="O106" s="342">
        <v>2.99</v>
      </c>
      <c r="P106" s="342">
        <v>3.05</v>
      </c>
      <c r="Q106" s="342">
        <v>3</v>
      </c>
      <c r="R106" s="342">
        <v>3.09</v>
      </c>
      <c r="S106" s="342">
        <v>2.95</v>
      </c>
      <c r="T106" s="342" t="s">
        <v>380</v>
      </c>
      <c r="U106" s="342" t="s">
        <v>380</v>
      </c>
      <c r="V106" s="342" t="s">
        <v>380</v>
      </c>
      <c r="W106" s="342" t="s">
        <v>380</v>
      </c>
      <c r="X106" s="342">
        <v>2.97</v>
      </c>
      <c r="Y106" s="342">
        <v>2.57</v>
      </c>
      <c r="Z106" s="342">
        <v>2.78</v>
      </c>
      <c r="AA106" s="342">
        <v>2.44</v>
      </c>
      <c r="AB106" s="342">
        <v>2.78</v>
      </c>
      <c r="AC106" s="342">
        <v>2.65</v>
      </c>
      <c r="AD106" s="342">
        <v>3.69</v>
      </c>
      <c r="AE106" s="342">
        <v>3.15</v>
      </c>
      <c r="AF106" s="342">
        <v>8.85</v>
      </c>
    </row>
    <row r="107" spans="2:33" s="340" customFormat="1" x14ac:dyDescent="0.2">
      <c r="B107" s="341">
        <v>0.125</v>
      </c>
      <c r="C107" s="320" t="s">
        <v>379</v>
      </c>
      <c r="D107" s="320" t="s">
        <v>379</v>
      </c>
      <c r="E107" s="320" t="s">
        <v>379</v>
      </c>
      <c r="F107" s="320" t="s">
        <v>379</v>
      </c>
      <c r="G107" s="320" t="s">
        <v>379</v>
      </c>
      <c r="H107" s="320" t="s">
        <v>379</v>
      </c>
      <c r="I107" s="320" t="s">
        <v>379</v>
      </c>
      <c r="J107" s="320" t="s">
        <v>379</v>
      </c>
      <c r="K107" s="320" t="s">
        <v>379</v>
      </c>
      <c r="L107" s="342">
        <v>2.84</v>
      </c>
      <c r="M107" s="320" t="s">
        <v>379</v>
      </c>
      <c r="N107" s="342">
        <v>3.84</v>
      </c>
      <c r="O107" s="342">
        <v>3.8</v>
      </c>
      <c r="P107" s="320" t="s">
        <v>379</v>
      </c>
      <c r="Q107" s="342">
        <v>4.9800000000000004</v>
      </c>
      <c r="R107" s="320" t="s">
        <v>379</v>
      </c>
      <c r="S107" s="342">
        <v>2.85</v>
      </c>
      <c r="T107" s="342" t="s">
        <v>380</v>
      </c>
      <c r="U107" s="342" t="s">
        <v>380</v>
      </c>
      <c r="V107" s="342" t="s">
        <v>380</v>
      </c>
      <c r="W107" s="342" t="s">
        <v>380</v>
      </c>
      <c r="X107" s="342">
        <v>5.57</v>
      </c>
      <c r="Y107" s="320" t="s">
        <v>379</v>
      </c>
      <c r="Z107" s="342">
        <v>2.72</v>
      </c>
      <c r="AA107" s="320" t="s">
        <v>379</v>
      </c>
      <c r="AB107" s="342">
        <v>2.97</v>
      </c>
      <c r="AC107" s="342">
        <v>2.92</v>
      </c>
      <c r="AD107" s="320" t="s">
        <v>379</v>
      </c>
      <c r="AE107" s="342">
        <v>2.8</v>
      </c>
      <c r="AF107" s="320" t="s">
        <v>379</v>
      </c>
    </row>
    <row r="108" spans="2:33" s="340" customFormat="1" x14ac:dyDescent="0.2">
      <c r="B108" s="341">
        <v>0.16666666666666666</v>
      </c>
      <c r="C108" s="342">
        <v>3.49</v>
      </c>
      <c r="D108" s="342">
        <v>6.02</v>
      </c>
      <c r="E108" s="342">
        <v>2.68</v>
      </c>
      <c r="F108" s="342">
        <v>6.24</v>
      </c>
      <c r="G108" s="342">
        <v>3.15</v>
      </c>
      <c r="H108" s="342">
        <v>3.66</v>
      </c>
      <c r="I108" s="342">
        <v>4.87</v>
      </c>
      <c r="J108" s="342">
        <v>2.93</v>
      </c>
      <c r="K108" s="342">
        <v>3.24</v>
      </c>
      <c r="L108" s="342">
        <v>3.44</v>
      </c>
      <c r="M108" s="342">
        <v>3.33</v>
      </c>
      <c r="N108" s="342">
        <v>3.26</v>
      </c>
      <c r="O108" s="342">
        <v>5.26</v>
      </c>
      <c r="P108" s="342">
        <v>3.31</v>
      </c>
      <c r="Q108" s="342">
        <v>6.72</v>
      </c>
      <c r="R108" s="342">
        <v>3.34</v>
      </c>
      <c r="S108" s="342">
        <v>4.26</v>
      </c>
      <c r="T108" s="342" t="s">
        <v>380</v>
      </c>
      <c r="U108" s="342" t="s">
        <v>380</v>
      </c>
      <c r="V108" s="342" t="s">
        <v>380</v>
      </c>
      <c r="W108" s="342" t="s">
        <v>380</v>
      </c>
      <c r="X108" s="342">
        <v>4.91</v>
      </c>
      <c r="Y108" s="342">
        <v>2.84</v>
      </c>
      <c r="Z108" s="342">
        <v>2.98</v>
      </c>
      <c r="AA108" s="342">
        <v>2.91</v>
      </c>
      <c r="AB108" s="342">
        <v>3.38</v>
      </c>
      <c r="AC108" s="342">
        <v>3.16</v>
      </c>
      <c r="AD108" s="342">
        <v>4.3</v>
      </c>
      <c r="AE108" s="342">
        <v>2.79</v>
      </c>
      <c r="AF108" s="342">
        <v>3.39</v>
      </c>
    </row>
    <row r="109" spans="2:33" s="340" customFormat="1" x14ac:dyDescent="0.2">
      <c r="B109" s="341">
        <v>0.20833333333333334</v>
      </c>
      <c r="C109" s="342">
        <v>5.25</v>
      </c>
      <c r="D109" s="342">
        <v>3.98</v>
      </c>
      <c r="E109" s="342">
        <v>3.6</v>
      </c>
      <c r="F109" s="342">
        <v>5.38</v>
      </c>
      <c r="G109" s="342">
        <v>4.0199999999999996</v>
      </c>
      <c r="H109" s="342">
        <v>3.95</v>
      </c>
      <c r="I109" s="342">
        <v>4.7699999999999996</v>
      </c>
      <c r="J109" s="342">
        <v>3.36</v>
      </c>
      <c r="K109" s="342">
        <v>4.34</v>
      </c>
      <c r="L109" s="342">
        <v>5.03</v>
      </c>
      <c r="M109" s="342">
        <v>4.4800000000000004</v>
      </c>
      <c r="N109" s="342">
        <v>6.57</v>
      </c>
      <c r="O109" s="342">
        <v>3.9</v>
      </c>
      <c r="P109" s="342">
        <v>4.1500000000000004</v>
      </c>
      <c r="Q109" s="342">
        <v>6.83</v>
      </c>
      <c r="R109" s="342">
        <v>4.1100000000000003</v>
      </c>
      <c r="S109" s="342">
        <v>8.0299999999999994</v>
      </c>
      <c r="T109" s="342" t="s">
        <v>380</v>
      </c>
      <c r="U109" s="342" t="s">
        <v>380</v>
      </c>
      <c r="V109" s="342" t="s">
        <v>380</v>
      </c>
      <c r="W109" s="342" t="s">
        <v>380</v>
      </c>
      <c r="X109" s="342">
        <v>7.99</v>
      </c>
      <c r="Y109" s="342">
        <v>3.78</v>
      </c>
      <c r="Z109" s="342">
        <v>4.53</v>
      </c>
      <c r="AA109" s="342">
        <v>6.82</v>
      </c>
      <c r="AB109" s="342">
        <v>3.4</v>
      </c>
      <c r="AC109" s="342">
        <v>3.42</v>
      </c>
      <c r="AD109" s="342">
        <v>5.05</v>
      </c>
      <c r="AE109" s="342">
        <v>3.21</v>
      </c>
      <c r="AF109" s="342">
        <v>4.7</v>
      </c>
    </row>
    <row r="110" spans="2:33" s="340" customFormat="1" x14ac:dyDescent="0.2">
      <c r="B110" s="341">
        <v>0.25</v>
      </c>
      <c r="C110" s="342">
        <v>7.36</v>
      </c>
      <c r="D110" s="342">
        <v>4.54</v>
      </c>
      <c r="E110" s="342">
        <v>6.8</v>
      </c>
      <c r="F110" s="342">
        <v>10.32</v>
      </c>
      <c r="G110" s="342">
        <v>8.75</v>
      </c>
      <c r="H110" s="342">
        <v>4.53</v>
      </c>
      <c r="I110" s="342">
        <v>9.15</v>
      </c>
      <c r="J110" s="342">
        <v>7.36</v>
      </c>
      <c r="K110" s="342">
        <v>5.49</v>
      </c>
      <c r="L110" s="342">
        <v>7.37</v>
      </c>
      <c r="M110" s="342">
        <v>5.31</v>
      </c>
      <c r="N110" s="342">
        <v>9.7799999999999994</v>
      </c>
      <c r="O110" s="342">
        <v>6.02</v>
      </c>
      <c r="P110" s="342">
        <v>9.2200000000000006</v>
      </c>
      <c r="Q110" s="342">
        <v>9.81</v>
      </c>
      <c r="R110" s="342">
        <v>8.0299999999999994</v>
      </c>
      <c r="S110" s="342">
        <v>7.91</v>
      </c>
      <c r="T110" s="342" t="s">
        <v>380</v>
      </c>
      <c r="U110" s="342" t="s">
        <v>380</v>
      </c>
      <c r="V110" s="342" t="s">
        <v>380</v>
      </c>
      <c r="W110" s="342" t="s">
        <v>380</v>
      </c>
      <c r="X110" s="342">
        <v>8.1999999999999993</v>
      </c>
      <c r="Y110" s="342">
        <v>6.44</v>
      </c>
      <c r="Z110" s="342">
        <v>6.33</v>
      </c>
      <c r="AA110" s="342">
        <v>12.83</v>
      </c>
      <c r="AB110" s="342">
        <v>7.47</v>
      </c>
      <c r="AC110" s="342">
        <v>4.8099999999999996</v>
      </c>
      <c r="AD110" s="342">
        <v>5.65</v>
      </c>
      <c r="AE110" s="342">
        <v>7.64</v>
      </c>
      <c r="AF110" s="342">
        <v>11</v>
      </c>
    </row>
    <row r="111" spans="2:33" s="340" customFormat="1" x14ac:dyDescent="0.2">
      <c r="B111" s="341">
        <v>0.29166666666666669</v>
      </c>
      <c r="C111" s="342">
        <v>9.0399999999999991</v>
      </c>
      <c r="D111" s="342">
        <v>7.92</v>
      </c>
      <c r="E111" s="342">
        <v>10.69</v>
      </c>
      <c r="F111" s="342">
        <v>8.82</v>
      </c>
      <c r="G111" s="342">
        <v>9.6300000000000008</v>
      </c>
      <c r="H111" s="342">
        <v>5.3</v>
      </c>
      <c r="I111" s="342">
        <v>10.41</v>
      </c>
      <c r="J111" s="342">
        <v>10.35</v>
      </c>
      <c r="K111" s="342">
        <v>6.21</v>
      </c>
      <c r="L111" s="342">
        <v>6.98</v>
      </c>
      <c r="M111" s="342">
        <v>6.5</v>
      </c>
      <c r="N111" s="342">
        <v>6.55</v>
      </c>
      <c r="O111" s="342">
        <v>4.45</v>
      </c>
      <c r="P111" s="342">
        <v>9.85</v>
      </c>
      <c r="Q111" s="342">
        <v>7.96</v>
      </c>
      <c r="R111" s="342">
        <v>8.56</v>
      </c>
      <c r="S111" s="342">
        <v>8.16</v>
      </c>
      <c r="T111" s="342" t="s">
        <v>380</v>
      </c>
      <c r="U111" s="342" t="s">
        <v>380</v>
      </c>
      <c r="V111" s="342" t="s">
        <v>380</v>
      </c>
      <c r="W111" s="342" t="s">
        <v>380</v>
      </c>
      <c r="X111" s="342">
        <v>8.23</v>
      </c>
      <c r="Y111" s="342">
        <v>6.53</v>
      </c>
      <c r="Z111" s="342">
        <v>6.45</v>
      </c>
      <c r="AA111" s="342">
        <v>8.39</v>
      </c>
      <c r="AB111" s="342">
        <v>8.35</v>
      </c>
      <c r="AC111" s="342">
        <v>4.9000000000000004</v>
      </c>
      <c r="AD111" s="342">
        <v>6.82</v>
      </c>
      <c r="AE111" s="342">
        <v>7.62</v>
      </c>
      <c r="AF111" s="342">
        <v>11.32</v>
      </c>
    </row>
    <row r="112" spans="2:33" s="340" customFormat="1" x14ac:dyDescent="0.2">
      <c r="B112" s="341">
        <v>0.33333333333333331</v>
      </c>
      <c r="C112" s="342">
        <v>7.64</v>
      </c>
      <c r="D112" s="342">
        <v>6.52</v>
      </c>
      <c r="E112" s="342">
        <v>8.33</v>
      </c>
      <c r="F112" s="342">
        <v>8.94</v>
      </c>
      <c r="G112" s="342">
        <v>8.5399999999999991</v>
      </c>
      <c r="H112" s="342">
        <v>3.73</v>
      </c>
      <c r="I112" s="342">
        <v>7.38</v>
      </c>
      <c r="J112" s="342">
        <v>6.8</v>
      </c>
      <c r="K112" s="342">
        <v>6.6</v>
      </c>
      <c r="L112" s="342">
        <v>6.98</v>
      </c>
      <c r="M112" s="342">
        <v>6.39</v>
      </c>
      <c r="N112" s="342">
        <v>5.24</v>
      </c>
      <c r="O112" s="342">
        <v>2.86</v>
      </c>
      <c r="P112" s="342">
        <v>8.0399999999999991</v>
      </c>
      <c r="Q112" s="342">
        <v>9.1199999999999992</v>
      </c>
      <c r="R112" s="342">
        <v>7.57</v>
      </c>
      <c r="S112" s="342">
        <v>7.9</v>
      </c>
      <c r="T112" s="342" t="s">
        <v>380</v>
      </c>
      <c r="U112" s="342" t="s">
        <v>380</v>
      </c>
      <c r="V112" s="342" t="s">
        <v>380</v>
      </c>
      <c r="W112" s="342" t="s">
        <v>380</v>
      </c>
      <c r="X112" s="342">
        <v>7.02</v>
      </c>
      <c r="Y112" s="342">
        <v>4.12</v>
      </c>
      <c r="Z112" s="342">
        <v>6</v>
      </c>
      <c r="AA112" s="342">
        <v>6.71</v>
      </c>
      <c r="AB112" s="342">
        <v>6.61</v>
      </c>
      <c r="AC112" s="342">
        <v>3.2</v>
      </c>
      <c r="AD112" s="342">
        <v>6.74</v>
      </c>
      <c r="AE112" s="342">
        <v>6.61</v>
      </c>
      <c r="AF112" s="342">
        <v>9.3800000000000008</v>
      </c>
    </row>
    <row r="113" spans="2:36" s="340" customFormat="1" x14ac:dyDescent="0.2">
      <c r="B113" s="341">
        <v>0.375</v>
      </c>
      <c r="C113" s="342">
        <v>5.98</v>
      </c>
      <c r="D113" s="342">
        <v>6.08</v>
      </c>
      <c r="E113" s="342">
        <v>6.34</v>
      </c>
      <c r="F113" s="342">
        <v>11.54</v>
      </c>
      <c r="G113" s="342">
        <v>8.16</v>
      </c>
      <c r="H113" s="342">
        <v>7.5</v>
      </c>
      <c r="I113" s="342">
        <v>8.68</v>
      </c>
      <c r="J113" s="342">
        <v>5.27</v>
      </c>
      <c r="K113" s="342">
        <v>6.51</v>
      </c>
      <c r="L113" s="342">
        <v>6.94</v>
      </c>
      <c r="M113" s="342">
        <v>4.16</v>
      </c>
      <c r="N113" s="342">
        <v>4.58</v>
      </c>
      <c r="O113" s="342">
        <v>3.18</v>
      </c>
      <c r="P113" s="342">
        <v>6.71</v>
      </c>
      <c r="Q113" s="342">
        <v>7.72</v>
      </c>
      <c r="R113" s="342">
        <v>6.22</v>
      </c>
      <c r="S113" s="342">
        <v>7.29</v>
      </c>
      <c r="T113" s="342" t="s">
        <v>380</v>
      </c>
      <c r="U113" s="342" t="s">
        <v>380</v>
      </c>
      <c r="V113" s="342" t="s">
        <v>380</v>
      </c>
      <c r="W113" s="342" t="s">
        <v>380</v>
      </c>
      <c r="X113" s="342">
        <v>5.0199999999999996</v>
      </c>
      <c r="Y113" s="342">
        <v>4.24</v>
      </c>
      <c r="Z113" s="342">
        <v>5.21</v>
      </c>
      <c r="AA113" s="342">
        <v>6.95</v>
      </c>
      <c r="AB113" s="342">
        <v>6.61</v>
      </c>
      <c r="AC113" s="342">
        <v>3.36</v>
      </c>
      <c r="AD113" s="342">
        <v>6.95</v>
      </c>
      <c r="AE113" s="342">
        <v>5.63</v>
      </c>
      <c r="AF113" s="342">
        <v>7.16</v>
      </c>
    </row>
    <row r="114" spans="2:36" s="340" customFormat="1" x14ac:dyDescent="0.2">
      <c r="B114" s="341">
        <v>0.41666666666666669</v>
      </c>
      <c r="C114" s="342">
        <v>5.33</v>
      </c>
      <c r="D114" s="342">
        <v>5.1100000000000003</v>
      </c>
      <c r="E114" s="342">
        <v>5.71</v>
      </c>
      <c r="F114" s="342">
        <v>10.199999999999999</v>
      </c>
      <c r="G114" s="342">
        <v>6.22</v>
      </c>
      <c r="H114" s="342">
        <v>5.97</v>
      </c>
      <c r="I114" s="342">
        <v>8.2200000000000006</v>
      </c>
      <c r="J114" s="342">
        <v>7.91</v>
      </c>
      <c r="K114" s="342">
        <v>5.33</v>
      </c>
      <c r="L114" s="342">
        <v>6.97</v>
      </c>
      <c r="M114" s="342">
        <v>5.03</v>
      </c>
      <c r="N114" s="342">
        <v>5.99</v>
      </c>
      <c r="O114" s="342">
        <v>3.42</v>
      </c>
      <c r="P114" s="342">
        <v>6.03</v>
      </c>
      <c r="Q114" s="342">
        <v>7.37</v>
      </c>
      <c r="R114" s="342">
        <v>5.54</v>
      </c>
      <c r="S114" s="342">
        <v>7.34</v>
      </c>
      <c r="T114" s="342" t="s">
        <v>380</v>
      </c>
      <c r="U114" s="342" t="s">
        <v>380</v>
      </c>
      <c r="V114" s="342" t="s">
        <v>380</v>
      </c>
      <c r="W114" s="342" t="s">
        <v>380</v>
      </c>
      <c r="X114" s="342">
        <v>5.03</v>
      </c>
      <c r="Y114" s="342">
        <v>4.75</v>
      </c>
      <c r="Z114" s="342">
        <v>6.92</v>
      </c>
      <c r="AA114" s="342">
        <v>6.15</v>
      </c>
      <c r="AB114" s="342">
        <v>6.59</v>
      </c>
      <c r="AC114" s="342">
        <v>5.48</v>
      </c>
      <c r="AD114" s="342">
        <v>5.92</v>
      </c>
      <c r="AE114" s="342">
        <v>6.15</v>
      </c>
      <c r="AF114" s="342">
        <v>7.52</v>
      </c>
    </row>
    <row r="115" spans="2:36" s="340" customFormat="1" x14ac:dyDescent="0.2">
      <c r="B115" s="341">
        <v>0.45833333333333331</v>
      </c>
      <c r="C115" s="342">
        <v>5.28</v>
      </c>
      <c r="D115" s="342">
        <v>4.67</v>
      </c>
      <c r="E115" s="342">
        <v>6.81</v>
      </c>
      <c r="F115" s="342">
        <v>5.29</v>
      </c>
      <c r="G115" s="342">
        <v>4.78</v>
      </c>
      <c r="H115" s="342">
        <v>2.97</v>
      </c>
      <c r="I115" s="342">
        <v>5.13</v>
      </c>
      <c r="J115" s="342">
        <v>4.63</v>
      </c>
      <c r="K115" s="342">
        <v>5.01</v>
      </c>
      <c r="L115" s="342">
        <v>4.54</v>
      </c>
      <c r="M115" s="342">
        <v>3.3</v>
      </c>
      <c r="N115" s="342">
        <v>4.43</v>
      </c>
      <c r="O115" s="342">
        <v>2.97</v>
      </c>
      <c r="P115" s="342">
        <v>4.32</v>
      </c>
      <c r="Q115" s="342">
        <v>7.18</v>
      </c>
      <c r="R115" s="342">
        <v>6.73</v>
      </c>
      <c r="S115" s="342">
        <v>7.46</v>
      </c>
      <c r="T115" s="342" t="s">
        <v>380</v>
      </c>
      <c r="U115" s="342" t="s">
        <v>380</v>
      </c>
      <c r="V115" s="342" t="s">
        <v>380</v>
      </c>
      <c r="W115" s="342" t="s">
        <v>380</v>
      </c>
      <c r="X115" s="342">
        <v>4.1900000000000004</v>
      </c>
      <c r="Y115" s="342">
        <v>4.96</v>
      </c>
      <c r="Z115" s="342">
        <v>4.2300000000000004</v>
      </c>
      <c r="AA115" s="342">
        <v>7.62</v>
      </c>
      <c r="AB115" s="342">
        <v>5.13</v>
      </c>
      <c r="AC115" s="342">
        <v>3.38</v>
      </c>
      <c r="AD115" s="342">
        <v>5.0999999999999996</v>
      </c>
      <c r="AE115" s="342">
        <v>5.59</v>
      </c>
      <c r="AF115" s="342">
        <v>6.41</v>
      </c>
    </row>
    <row r="116" spans="2:36" s="340" customFormat="1" x14ac:dyDescent="0.2">
      <c r="B116" s="341">
        <v>0.5</v>
      </c>
      <c r="C116" s="342">
        <v>5.12</v>
      </c>
      <c r="D116" s="342">
        <v>5.34</v>
      </c>
      <c r="E116" s="342">
        <v>5.31</v>
      </c>
      <c r="F116" s="342">
        <v>5.0999999999999996</v>
      </c>
      <c r="G116" s="342">
        <v>4.63</v>
      </c>
      <c r="H116" s="342">
        <v>2.5299999999999998</v>
      </c>
      <c r="I116" s="342">
        <v>3.98</v>
      </c>
      <c r="J116" s="342">
        <v>3.81</v>
      </c>
      <c r="K116" s="342">
        <v>5.14</v>
      </c>
      <c r="L116" s="342">
        <v>5.6</v>
      </c>
      <c r="M116" s="342">
        <v>3.29</v>
      </c>
      <c r="N116" s="342">
        <v>3.45</v>
      </c>
      <c r="O116" s="342">
        <v>2.98</v>
      </c>
      <c r="P116" s="342">
        <v>3.35</v>
      </c>
      <c r="Q116" s="342">
        <v>5.65</v>
      </c>
      <c r="R116" s="342">
        <v>5.21</v>
      </c>
      <c r="S116" s="342">
        <v>6.2</v>
      </c>
      <c r="T116" s="342" t="s">
        <v>380</v>
      </c>
      <c r="U116" s="342" t="s">
        <v>380</v>
      </c>
      <c r="V116" s="342" t="s">
        <v>380</v>
      </c>
      <c r="W116" s="342" t="s">
        <v>380</v>
      </c>
      <c r="X116" s="342">
        <v>3.99</v>
      </c>
      <c r="Y116" s="342">
        <v>4.25</v>
      </c>
      <c r="Z116" s="342">
        <v>4.03</v>
      </c>
      <c r="AA116" s="342">
        <v>7.25</v>
      </c>
      <c r="AB116" s="342">
        <v>4.9400000000000004</v>
      </c>
      <c r="AC116" s="342">
        <v>2.96</v>
      </c>
      <c r="AD116" s="342">
        <v>4.4400000000000004</v>
      </c>
      <c r="AE116" s="342">
        <v>4.8499999999999996</v>
      </c>
      <c r="AF116" s="342">
        <v>5.84</v>
      </c>
    </row>
    <row r="117" spans="2:36" s="340" customFormat="1" x14ac:dyDescent="0.2">
      <c r="B117" s="341">
        <v>0.54166666666666663</v>
      </c>
      <c r="C117" s="342">
        <v>4.8600000000000003</v>
      </c>
      <c r="D117" s="342">
        <v>4.95</v>
      </c>
      <c r="E117" s="342">
        <v>5.44</v>
      </c>
      <c r="F117" s="342">
        <v>3.48</v>
      </c>
      <c r="G117" s="342">
        <v>4.87</v>
      </c>
      <c r="H117" s="342">
        <v>3</v>
      </c>
      <c r="I117" s="342">
        <v>5.69</v>
      </c>
      <c r="J117" s="342">
        <v>4.49</v>
      </c>
      <c r="K117" s="342">
        <v>5.83</v>
      </c>
      <c r="L117" s="342">
        <v>5.9</v>
      </c>
      <c r="M117" s="342">
        <v>4.63</v>
      </c>
      <c r="N117" s="342">
        <v>4.57</v>
      </c>
      <c r="O117" s="342">
        <v>3.55</v>
      </c>
      <c r="P117" s="342">
        <v>4.7</v>
      </c>
      <c r="Q117" s="342">
        <v>5.3</v>
      </c>
      <c r="R117" s="342">
        <v>5.43</v>
      </c>
      <c r="S117" s="342">
        <v>7.33</v>
      </c>
      <c r="T117" s="342" t="s">
        <v>380</v>
      </c>
      <c r="U117" s="342" t="s">
        <v>380</v>
      </c>
      <c r="V117" s="342" t="s">
        <v>380</v>
      </c>
      <c r="W117" s="342" t="s">
        <v>380</v>
      </c>
      <c r="X117" s="342">
        <v>3.76</v>
      </c>
      <c r="Y117" s="342">
        <v>4.88</v>
      </c>
      <c r="Z117" s="342">
        <v>5.04</v>
      </c>
      <c r="AA117" s="342">
        <v>6.19</v>
      </c>
      <c r="AB117" s="342">
        <v>4.99</v>
      </c>
      <c r="AC117" s="342">
        <v>3.17</v>
      </c>
      <c r="AD117" s="342">
        <v>4.93</v>
      </c>
      <c r="AE117" s="342">
        <v>4.3600000000000003</v>
      </c>
      <c r="AF117" s="342">
        <v>6.19</v>
      </c>
    </row>
    <row r="118" spans="2:36" s="340" customFormat="1" x14ac:dyDescent="0.2">
      <c r="B118" s="341">
        <v>0.58333333333333337</v>
      </c>
      <c r="C118" s="342">
        <v>5.44</v>
      </c>
      <c r="D118" s="342">
        <v>5.39</v>
      </c>
      <c r="E118" s="342">
        <v>5.65</v>
      </c>
      <c r="F118" s="342">
        <v>3.77</v>
      </c>
      <c r="G118" s="342">
        <v>7.1</v>
      </c>
      <c r="H118" s="342">
        <v>4.28</v>
      </c>
      <c r="I118" s="342">
        <v>5.71</v>
      </c>
      <c r="J118" s="342">
        <v>4.8899999999999997</v>
      </c>
      <c r="K118" s="342">
        <v>5.03</v>
      </c>
      <c r="L118" s="342">
        <v>4.8899999999999997</v>
      </c>
      <c r="M118" s="342">
        <v>3.88</v>
      </c>
      <c r="N118" s="342">
        <v>4.2</v>
      </c>
      <c r="O118" s="342">
        <v>2.81</v>
      </c>
      <c r="P118" s="342">
        <v>5.76</v>
      </c>
      <c r="Q118" s="342">
        <v>5.94</v>
      </c>
      <c r="R118" s="342">
        <v>5.72</v>
      </c>
      <c r="S118" s="342">
        <v>8.02</v>
      </c>
      <c r="T118" s="342" t="s">
        <v>380</v>
      </c>
      <c r="U118" s="342" t="s">
        <v>380</v>
      </c>
      <c r="V118" s="342" t="s">
        <v>380</v>
      </c>
      <c r="W118" s="342" t="s">
        <v>380</v>
      </c>
      <c r="X118" s="342">
        <v>3.8</v>
      </c>
      <c r="Y118" s="342">
        <v>5.26</v>
      </c>
      <c r="Z118" s="342">
        <v>5.26</v>
      </c>
      <c r="AA118" s="342">
        <v>7.95</v>
      </c>
      <c r="AB118" s="342">
        <v>5.26</v>
      </c>
      <c r="AC118" s="342">
        <v>3.92</v>
      </c>
      <c r="AD118" s="342">
        <v>5.43</v>
      </c>
      <c r="AE118" s="342">
        <v>5.55</v>
      </c>
      <c r="AF118" s="342">
        <v>5.7</v>
      </c>
    </row>
    <row r="119" spans="2:36" s="340" customFormat="1" x14ac:dyDescent="0.2">
      <c r="B119" s="341">
        <v>0.625</v>
      </c>
      <c r="C119" s="342">
        <v>5.05</v>
      </c>
      <c r="D119" s="342">
        <v>5.17</v>
      </c>
      <c r="E119" s="342">
        <v>6.4</v>
      </c>
      <c r="F119" s="342">
        <v>4.92</v>
      </c>
      <c r="G119" s="342">
        <v>6.16</v>
      </c>
      <c r="H119" s="342">
        <v>4.78</v>
      </c>
      <c r="I119" s="342">
        <v>9.24</v>
      </c>
      <c r="J119" s="342">
        <v>5.47</v>
      </c>
      <c r="K119" s="342">
        <v>5.64</v>
      </c>
      <c r="L119" s="342">
        <v>4.03</v>
      </c>
      <c r="M119" s="342">
        <v>4.83</v>
      </c>
      <c r="N119" s="342">
        <v>4.8</v>
      </c>
      <c r="O119" s="342">
        <v>3.06</v>
      </c>
      <c r="P119" s="342">
        <v>6.53</v>
      </c>
      <c r="Q119" s="342">
        <v>6.34</v>
      </c>
      <c r="R119" s="342">
        <v>6.07</v>
      </c>
      <c r="S119" s="342">
        <v>7.19</v>
      </c>
      <c r="T119" s="342" t="s">
        <v>380</v>
      </c>
      <c r="U119" s="342" t="s">
        <v>380</v>
      </c>
      <c r="V119" s="342" t="s">
        <v>380</v>
      </c>
      <c r="W119" s="342" t="s">
        <v>380</v>
      </c>
      <c r="X119" s="342">
        <v>5.01</v>
      </c>
      <c r="Y119" s="342">
        <v>5.39</v>
      </c>
      <c r="Z119" s="342">
        <v>6.48</v>
      </c>
      <c r="AA119" s="342">
        <v>7.12</v>
      </c>
      <c r="AB119" s="342">
        <v>5.68</v>
      </c>
      <c r="AC119" s="342">
        <v>3.56</v>
      </c>
      <c r="AD119" s="342">
        <v>4.58</v>
      </c>
      <c r="AE119" s="342">
        <v>6.83</v>
      </c>
      <c r="AF119" s="342">
        <v>5.67</v>
      </c>
    </row>
    <row r="120" spans="2:36" s="340" customFormat="1" x14ac:dyDescent="0.2">
      <c r="B120" s="341">
        <v>0.66666666666666663</v>
      </c>
      <c r="C120" s="342">
        <v>5.09</v>
      </c>
      <c r="D120" s="342">
        <v>5.44</v>
      </c>
      <c r="E120" s="342">
        <v>5.87</v>
      </c>
      <c r="F120" s="342">
        <v>4.25</v>
      </c>
      <c r="G120" s="342">
        <v>7.03</v>
      </c>
      <c r="H120" s="342">
        <v>5.46</v>
      </c>
      <c r="I120" s="342">
        <v>6.57</v>
      </c>
      <c r="J120" s="342">
        <v>7.83</v>
      </c>
      <c r="K120" s="342">
        <v>7.63</v>
      </c>
      <c r="L120" s="342">
        <v>4.34</v>
      </c>
      <c r="M120" s="342">
        <v>4.66</v>
      </c>
      <c r="N120" s="342">
        <v>4.5999999999999996</v>
      </c>
      <c r="O120" s="342">
        <v>3.71</v>
      </c>
      <c r="P120" s="342">
        <v>7.12</v>
      </c>
      <c r="Q120" s="342">
        <v>6.46</v>
      </c>
      <c r="R120" s="342">
        <v>7.04</v>
      </c>
      <c r="S120" s="342">
        <v>7.15</v>
      </c>
      <c r="T120" s="342" t="s">
        <v>380</v>
      </c>
      <c r="U120" s="342" t="s">
        <v>380</v>
      </c>
      <c r="V120" s="342" t="s">
        <v>380</v>
      </c>
      <c r="W120" s="342" t="s">
        <v>380</v>
      </c>
      <c r="X120" s="342">
        <v>8.51</v>
      </c>
      <c r="Y120" s="342">
        <v>5.7</v>
      </c>
      <c r="Z120" s="342">
        <v>14.49</v>
      </c>
      <c r="AA120" s="342">
        <v>7.85</v>
      </c>
      <c r="AB120" s="342">
        <v>6.78</v>
      </c>
      <c r="AC120" s="342">
        <v>2.87</v>
      </c>
      <c r="AD120" s="342">
        <v>6.89</v>
      </c>
      <c r="AE120" s="342">
        <v>6.83</v>
      </c>
      <c r="AF120" s="342">
        <v>6.68</v>
      </c>
    </row>
    <row r="121" spans="2:36" s="340" customFormat="1" x14ac:dyDescent="0.2">
      <c r="B121" s="341">
        <v>0.70833333333333337</v>
      </c>
      <c r="C121" s="342">
        <v>5.74</v>
      </c>
      <c r="D121" s="342">
        <v>6.42</v>
      </c>
      <c r="E121" s="342">
        <v>7.08</v>
      </c>
      <c r="F121" s="342">
        <v>7.09</v>
      </c>
      <c r="G121" s="342">
        <v>5.83</v>
      </c>
      <c r="H121" s="342">
        <v>4.3899999999999997</v>
      </c>
      <c r="I121" s="342">
        <v>6.2</v>
      </c>
      <c r="J121" s="342">
        <v>8.9600000000000009</v>
      </c>
      <c r="K121" s="342">
        <v>7.09</v>
      </c>
      <c r="L121" s="342">
        <v>5.09</v>
      </c>
      <c r="M121" s="342">
        <v>5.35</v>
      </c>
      <c r="N121" s="342">
        <v>5.72</v>
      </c>
      <c r="O121" s="342">
        <v>3.35</v>
      </c>
      <c r="P121" s="342">
        <v>7.49</v>
      </c>
      <c r="Q121" s="342">
        <v>8.76</v>
      </c>
      <c r="R121" s="342">
        <v>7.03</v>
      </c>
      <c r="S121" s="342">
        <v>8.42</v>
      </c>
      <c r="T121" s="342" t="s">
        <v>380</v>
      </c>
      <c r="U121" s="342" t="s">
        <v>380</v>
      </c>
      <c r="V121" s="342" t="s">
        <v>380</v>
      </c>
      <c r="W121" s="342" t="s">
        <v>380</v>
      </c>
      <c r="X121" s="342">
        <v>8.31</v>
      </c>
      <c r="Y121" s="342">
        <v>7.18</v>
      </c>
      <c r="Z121" s="342">
        <v>10.64</v>
      </c>
      <c r="AA121" s="342">
        <v>8.8000000000000007</v>
      </c>
      <c r="AB121" s="342">
        <v>6.49</v>
      </c>
      <c r="AC121" s="342">
        <v>3.51</v>
      </c>
      <c r="AD121" s="342">
        <v>6.78</v>
      </c>
      <c r="AE121" s="342">
        <v>7.02</v>
      </c>
      <c r="AF121" s="342">
        <v>9.76</v>
      </c>
    </row>
    <row r="122" spans="2:36" s="340" customFormat="1" x14ac:dyDescent="0.2">
      <c r="B122" s="341">
        <v>0.75</v>
      </c>
      <c r="C122" s="342">
        <v>7.68</v>
      </c>
      <c r="D122" s="342">
        <v>5.15</v>
      </c>
      <c r="E122" s="342">
        <v>6.46</v>
      </c>
      <c r="F122" s="342">
        <v>9.76</v>
      </c>
      <c r="G122" s="342">
        <v>9.36</v>
      </c>
      <c r="H122" s="342">
        <v>6.93</v>
      </c>
      <c r="I122" s="342">
        <v>7.95</v>
      </c>
      <c r="J122" s="342">
        <v>7.9</v>
      </c>
      <c r="K122" s="342">
        <v>8.42</v>
      </c>
      <c r="L122" s="342">
        <v>9.9</v>
      </c>
      <c r="M122" s="342">
        <v>7.11</v>
      </c>
      <c r="N122" s="342">
        <v>5.47</v>
      </c>
      <c r="O122" s="342">
        <v>4.46</v>
      </c>
      <c r="P122" s="342">
        <v>11.06</v>
      </c>
      <c r="Q122" s="342">
        <v>8.89</v>
      </c>
      <c r="R122" s="342">
        <v>6.84</v>
      </c>
      <c r="S122" s="342">
        <v>9.7799999999999994</v>
      </c>
      <c r="T122" s="342" t="s">
        <v>380</v>
      </c>
      <c r="U122" s="342" t="s">
        <v>380</v>
      </c>
      <c r="V122" s="342" t="s">
        <v>380</v>
      </c>
      <c r="W122" s="342" t="s">
        <v>380</v>
      </c>
      <c r="X122" s="342">
        <v>8.33</v>
      </c>
      <c r="Y122" s="342">
        <v>7.05</v>
      </c>
      <c r="Z122" s="342">
        <v>9.76</v>
      </c>
      <c r="AA122" s="342">
        <v>9.33</v>
      </c>
      <c r="AB122" s="342">
        <v>6.17</v>
      </c>
      <c r="AC122" s="342">
        <v>4.1100000000000003</v>
      </c>
      <c r="AD122" s="342">
        <v>10.32</v>
      </c>
      <c r="AE122" s="342">
        <v>9.27</v>
      </c>
      <c r="AF122" s="342">
        <v>9.52</v>
      </c>
      <c r="AJ122"/>
    </row>
    <row r="123" spans="2:36" s="340" customFormat="1" x14ac:dyDescent="0.2">
      <c r="B123" s="341">
        <v>0.79166666666666663</v>
      </c>
      <c r="C123" s="342">
        <v>4.62</v>
      </c>
      <c r="D123" s="342">
        <v>7.34</v>
      </c>
      <c r="E123" s="342">
        <v>6.08</v>
      </c>
      <c r="F123" s="342">
        <v>7.58</v>
      </c>
      <c r="G123" s="342">
        <v>6.35</v>
      </c>
      <c r="H123" s="342">
        <v>4.0999999999999996</v>
      </c>
      <c r="I123" s="342">
        <v>11.04</v>
      </c>
      <c r="J123" s="342">
        <v>7.62</v>
      </c>
      <c r="K123" s="342">
        <v>7.83</v>
      </c>
      <c r="L123" s="342">
        <v>6.35</v>
      </c>
      <c r="M123" s="342">
        <v>6.26</v>
      </c>
      <c r="N123" s="342">
        <v>4.4000000000000004</v>
      </c>
      <c r="O123" s="342">
        <v>4.55</v>
      </c>
      <c r="P123" s="342">
        <v>8.4700000000000006</v>
      </c>
      <c r="Q123" s="342">
        <v>8.43</v>
      </c>
      <c r="R123" s="342">
        <v>8.49</v>
      </c>
      <c r="S123" s="342">
        <v>9.82</v>
      </c>
      <c r="T123" s="342" t="s">
        <v>380</v>
      </c>
      <c r="U123" s="342" t="s">
        <v>380</v>
      </c>
      <c r="V123" s="342" t="s">
        <v>380</v>
      </c>
      <c r="W123" s="342" t="s">
        <v>380</v>
      </c>
      <c r="X123" s="342">
        <v>7.46</v>
      </c>
      <c r="Y123" s="342">
        <v>7.04</v>
      </c>
      <c r="Z123" s="342">
        <v>7.92</v>
      </c>
      <c r="AA123" s="342">
        <v>7.49</v>
      </c>
      <c r="AB123" s="342">
        <v>6.88</v>
      </c>
      <c r="AC123" s="342">
        <v>4.04</v>
      </c>
      <c r="AD123" s="342">
        <v>7.5</v>
      </c>
      <c r="AE123" s="342">
        <v>5.2</v>
      </c>
      <c r="AF123" s="342">
        <v>10.11</v>
      </c>
      <c r="AJ123"/>
    </row>
    <row r="124" spans="2:36" s="340" customFormat="1" x14ac:dyDescent="0.2">
      <c r="B124" s="341">
        <v>0.83333333333333337</v>
      </c>
      <c r="C124" s="342">
        <v>2.82</v>
      </c>
      <c r="D124" s="342">
        <v>4.82</v>
      </c>
      <c r="E124" s="342">
        <v>4.25</v>
      </c>
      <c r="F124" s="342">
        <v>4.92</v>
      </c>
      <c r="G124" s="342">
        <v>4.59</v>
      </c>
      <c r="H124" s="342">
        <v>4.16</v>
      </c>
      <c r="I124" s="342">
        <v>6.54</v>
      </c>
      <c r="J124" s="342">
        <v>4.4800000000000004</v>
      </c>
      <c r="K124" s="342">
        <v>4</v>
      </c>
      <c r="L124" s="342">
        <v>4.3899999999999997</v>
      </c>
      <c r="M124" s="320" t="s">
        <v>379</v>
      </c>
      <c r="N124" s="342">
        <v>4.22</v>
      </c>
      <c r="O124" s="342">
        <v>6.62</v>
      </c>
      <c r="P124" s="342">
        <v>5.81</v>
      </c>
      <c r="Q124" s="342">
        <v>5.78</v>
      </c>
      <c r="R124" s="342">
        <v>5.4</v>
      </c>
      <c r="S124" s="342">
        <v>7.13</v>
      </c>
      <c r="T124" s="342" t="s">
        <v>380</v>
      </c>
      <c r="U124" s="342" t="s">
        <v>380</v>
      </c>
      <c r="V124" s="342" t="s">
        <v>380</v>
      </c>
      <c r="W124" s="342" t="s">
        <v>380</v>
      </c>
      <c r="X124" s="342">
        <v>7.28</v>
      </c>
      <c r="Y124" s="342">
        <v>5.01</v>
      </c>
      <c r="Z124" s="342">
        <v>5.47</v>
      </c>
      <c r="AA124" s="342">
        <v>6.24</v>
      </c>
      <c r="AB124" s="342">
        <v>5.07</v>
      </c>
      <c r="AC124" s="342">
        <v>3.17</v>
      </c>
      <c r="AD124" s="342">
        <v>5.27</v>
      </c>
      <c r="AE124" s="342">
        <v>4.59</v>
      </c>
      <c r="AF124" s="342">
        <v>13.09</v>
      </c>
      <c r="AJ124"/>
    </row>
    <row r="125" spans="2:36" s="340" customFormat="1" x14ac:dyDescent="0.2">
      <c r="B125" s="341">
        <v>0.875</v>
      </c>
      <c r="C125" s="342">
        <v>2.62</v>
      </c>
      <c r="D125" s="342">
        <v>2.92</v>
      </c>
      <c r="E125" s="342">
        <v>2.97</v>
      </c>
      <c r="F125" s="342">
        <v>3.48</v>
      </c>
      <c r="G125" s="342">
        <v>2.98</v>
      </c>
      <c r="H125" s="342">
        <v>3</v>
      </c>
      <c r="I125" s="342">
        <v>9.3000000000000007</v>
      </c>
      <c r="J125" s="342">
        <v>3.13</v>
      </c>
      <c r="K125" s="342">
        <v>3.55</v>
      </c>
      <c r="L125" s="342">
        <v>5.0199999999999996</v>
      </c>
      <c r="M125" s="342" t="s">
        <v>380</v>
      </c>
      <c r="N125" s="342">
        <v>3.34</v>
      </c>
      <c r="O125" s="342">
        <v>6.3</v>
      </c>
      <c r="P125" s="342">
        <v>4.92</v>
      </c>
      <c r="Q125" s="342">
        <v>5.48</v>
      </c>
      <c r="R125" s="342">
        <v>3.73</v>
      </c>
      <c r="S125" s="342">
        <v>9.1999999999999993</v>
      </c>
      <c r="T125" s="342" t="s">
        <v>380</v>
      </c>
      <c r="U125" s="342" t="s">
        <v>380</v>
      </c>
      <c r="V125" s="342" t="s">
        <v>380</v>
      </c>
      <c r="W125" s="342" t="s">
        <v>380</v>
      </c>
      <c r="X125" s="342">
        <v>4.6900000000000004</v>
      </c>
      <c r="Y125" s="342">
        <v>8.1999999999999993</v>
      </c>
      <c r="Z125" s="342">
        <v>3.99</v>
      </c>
      <c r="AA125" s="342">
        <v>6.17</v>
      </c>
      <c r="AB125" s="342">
        <v>4.2699999999999996</v>
      </c>
      <c r="AC125" s="342">
        <v>2.81</v>
      </c>
      <c r="AD125" s="342">
        <v>3.82</v>
      </c>
      <c r="AE125" s="342">
        <v>3.35</v>
      </c>
      <c r="AF125" s="342">
        <v>6.5</v>
      </c>
      <c r="AJ125"/>
    </row>
    <row r="126" spans="2:36" s="340" customFormat="1" x14ac:dyDescent="0.2">
      <c r="B126" s="341">
        <v>0.91666666666666663</v>
      </c>
      <c r="C126" s="342">
        <v>2.46</v>
      </c>
      <c r="D126" s="342">
        <v>2.4</v>
      </c>
      <c r="E126" s="342">
        <v>2.73</v>
      </c>
      <c r="F126" s="342">
        <v>2.81</v>
      </c>
      <c r="G126" s="342">
        <v>2.81</v>
      </c>
      <c r="H126" s="342">
        <v>2.88</v>
      </c>
      <c r="I126" s="342">
        <v>4.96</v>
      </c>
      <c r="J126" s="342">
        <v>3.04</v>
      </c>
      <c r="K126" s="342">
        <v>3.13</v>
      </c>
      <c r="L126" s="342">
        <v>3.88</v>
      </c>
      <c r="M126" s="320" t="s">
        <v>379</v>
      </c>
      <c r="N126" s="342">
        <v>2.77</v>
      </c>
      <c r="O126" s="342">
        <v>5.8</v>
      </c>
      <c r="P126" s="342">
        <v>5.19</v>
      </c>
      <c r="Q126" s="342">
        <v>5.43</v>
      </c>
      <c r="R126" s="342">
        <v>3.22</v>
      </c>
      <c r="S126" s="342" t="s">
        <v>379</v>
      </c>
      <c r="T126" s="342" t="s">
        <v>380</v>
      </c>
      <c r="U126" s="342" t="s">
        <v>380</v>
      </c>
      <c r="V126" s="342" t="s">
        <v>380</v>
      </c>
      <c r="W126" s="342" t="s">
        <v>380</v>
      </c>
      <c r="X126" s="342">
        <v>3.46</v>
      </c>
      <c r="Y126" s="342">
        <v>8.33</v>
      </c>
      <c r="Z126" s="342">
        <v>6.92</v>
      </c>
      <c r="AA126" s="342">
        <v>8.6999999999999993</v>
      </c>
      <c r="AB126" s="342">
        <v>3.55</v>
      </c>
      <c r="AC126" s="342">
        <v>2.86</v>
      </c>
      <c r="AD126" s="342">
        <v>3.6</v>
      </c>
      <c r="AE126" s="342">
        <v>3.21</v>
      </c>
      <c r="AF126" s="342">
        <v>3.36</v>
      </c>
    </row>
    <row r="127" spans="2:36" s="340" customFormat="1" x14ac:dyDescent="0.2">
      <c r="B127" s="341">
        <v>0.95833333333333337</v>
      </c>
      <c r="C127" s="342">
        <v>2.2400000000000002</v>
      </c>
      <c r="D127" s="342">
        <v>2.44</v>
      </c>
      <c r="E127" s="342">
        <v>2.59</v>
      </c>
      <c r="F127" s="342">
        <v>2.96</v>
      </c>
      <c r="G127" s="342">
        <v>2.94</v>
      </c>
      <c r="H127" s="342">
        <v>2.98</v>
      </c>
      <c r="I127" s="342">
        <v>4.34</v>
      </c>
      <c r="J127" s="342">
        <v>2.86</v>
      </c>
      <c r="K127" s="342">
        <v>2.86</v>
      </c>
      <c r="L127" s="342">
        <v>3.7</v>
      </c>
      <c r="M127" s="342">
        <v>4.1900000000000004</v>
      </c>
      <c r="N127" s="342">
        <v>3.07</v>
      </c>
      <c r="O127" s="342">
        <v>4.92</v>
      </c>
      <c r="P127" s="342">
        <v>3.86</v>
      </c>
      <c r="Q127" s="342">
        <v>5.26</v>
      </c>
      <c r="R127" s="342">
        <v>2.82</v>
      </c>
      <c r="S127" s="342" t="s">
        <v>380</v>
      </c>
      <c r="T127" s="342" t="s">
        <v>380</v>
      </c>
      <c r="U127" s="342" t="s">
        <v>380</v>
      </c>
      <c r="V127" s="342" t="s">
        <v>380</v>
      </c>
      <c r="W127" s="342" t="s">
        <v>380</v>
      </c>
      <c r="X127" s="342">
        <v>2.85</v>
      </c>
      <c r="Y127" s="342">
        <v>4.92</v>
      </c>
      <c r="Z127" s="342">
        <v>2.91</v>
      </c>
      <c r="AA127" s="342">
        <v>4.93</v>
      </c>
      <c r="AB127" s="342">
        <v>3.72</v>
      </c>
      <c r="AC127" s="342">
        <v>5.16</v>
      </c>
      <c r="AD127" s="342">
        <v>3.99</v>
      </c>
      <c r="AE127" s="342">
        <v>2.92</v>
      </c>
      <c r="AF127" s="342">
        <v>3</v>
      </c>
    </row>
    <row r="128" spans="2:36" s="343" customFormat="1" ht="27" customHeight="1" x14ac:dyDescent="0.2">
      <c r="B128" s="338" t="s">
        <v>374</v>
      </c>
      <c r="C128" s="362" t="s">
        <v>375</v>
      </c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</row>
    <row r="129" spans="2:33" ht="10.5" customHeight="1" x14ac:dyDescent="0.2">
      <c r="B129" s="334" t="s">
        <v>306</v>
      </c>
    </row>
    <row r="130" spans="2:33" ht="10.5" customHeight="1" x14ac:dyDescent="0.2">
      <c r="B130" s="334" t="s">
        <v>381</v>
      </c>
    </row>
    <row r="131" spans="2:33" ht="15.75" customHeight="1" x14ac:dyDescent="0.2"/>
    <row r="132" spans="2:33" ht="15.75" customHeight="1" x14ac:dyDescent="0.2">
      <c r="B132" s="379"/>
      <c r="C132" s="379"/>
      <c r="D132" s="379"/>
      <c r="E132" s="379"/>
      <c r="F132" s="358" t="s">
        <v>358</v>
      </c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</row>
    <row r="133" spans="2:33" ht="15.75" customHeight="1" x14ac:dyDescent="0.2">
      <c r="B133" s="379"/>
      <c r="C133" s="379"/>
      <c r="D133" s="379"/>
      <c r="E133" s="379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</row>
    <row r="134" spans="2:33" ht="15.75" customHeight="1" x14ac:dyDescent="0.2">
      <c r="B134" s="379"/>
      <c r="C134" s="379"/>
      <c r="D134" s="379"/>
      <c r="E134" s="379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</row>
    <row r="135" spans="2:33" ht="11.25" customHeight="1" x14ac:dyDescent="0.2">
      <c r="B135" s="280"/>
      <c r="C135" s="280"/>
      <c r="D135" s="280"/>
      <c r="E135" s="280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</row>
    <row r="136" spans="2:33" ht="27.6" customHeight="1" x14ac:dyDescent="0.2">
      <c r="B136" s="359" t="s">
        <v>188</v>
      </c>
      <c r="C136" s="359"/>
      <c r="D136" s="282"/>
      <c r="E136" s="282"/>
      <c r="F136" s="283" t="s">
        <v>330</v>
      </c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</row>
    <row r="137" spans="2:33" ht="8.25" customHeight="1" x14ac:dyDescent="0.2">
      <c r="B137" s="284"/>
      <c r="C137" s="284"/>
      <c r="D137" s="284"/>
      <c r="E137" s="284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</row>
    <row r="138" spans="2:33" ht="15.75" customHeight="1" x14ac:dyDescent="0.2">
      <c r="B138" s="282" t="s">
        <v>236</v>
      </c>
      <c r="C138" s="282"/>
      <c r="D138" s="282"/>
      <c r="E138" s="282"/>
      <c r="F138" s="283" t="s">
        <v>321</v>
      </c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139" t="s">
        <v>189</v>
      </c>
      <c r="R138" s="282"/>
      <c r="S138" s="282"/>
      <c r="T138" s="282"/>
      <c r="U138" s="282"/>
      <c r="V138" s="287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</row>
    <row r="139" spans="2:33" ht="7.5" customHeight="1" x14ac:dyDescent="0.2">
      <c r="B139" s="284"/>
      <c r="C139" s="284"/>
      <c r="D139" s="284"/>
      <c r="E139" s="284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</row>
    <row r="140" spans="2:33" ht="15.75" customHeight="1" x14ac:dyDescent="0.2">
      <c r="B140" s="360" t="s">
        <v>217</v>
      </c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</row>
    <row r="141" spans="2:33" ht="7.5" customHeight="1" x14ac:dyDescent="0.2">
      <c r="B141" s="284"/>
      <c r="C141" s="284"/>
      <c r="D141" s="284"/>
      <c r="E141" s="284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</row>
    <row r="142" spans="2:33" ht="15.75" customHeight="1" x14ac:dyDescent="0.2">
      <c r="B142" s="282" t="s">
        <v>33</v>
      </c>
      <c r="C142" s="282"/>
      <c r="D142" s="282"/>
      <c r="E142" s="282"/>
      <c r="F142" s="286" t="s">
        <v>319</v>
      </c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2" t="s">
        <v>8</v>
      </c>
      <c r="R142" s="282"/>
      <c r="S142" s="282"/>
      <c r="T142" s="282"/>
      <c r="U142" s="282"/>
      <c r="V142" s="333" t="s">
        <v>14</v>
      </c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</row>
    <row r="143" spans="2:33" ht="7.5" customHeight="1" x14ac:dyDescent="0.2">
      <c r="B143" s="284"/>
      <c r="C143" s="284"/>
      <c r="D143" s="284"/>
      <c r="E143" s="284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</row>
    <row r="144" spans="2:33" ht="15.75" customHeight="1" x14ac:dyDescent="0.2">
      <c r="B144" s="282" t="s">
        <v>9</v>
      </c>
      <c r="C144" s="282"/>
      <c r="D144" s="282"/>
      <c r="E144" s="282"/>
      <c r="F144" s="286" t="s">
        <v>320</v>
      </c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2" t="s">
        <v>10</v>
      </c>
      <c r="R144" s="282"/>
      <c r="S144" s="282"/>
      <c r="T144" s="282"/>
      <c r="U144" s="282"/>
      <c r="V144" s="382">
        <v>1192914960</v>
      </c>
      <c r="W144" s="382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</row>
    <row r="145" spans="2:33" ht="11.25" customHeight="1" x14ac:dyDescent="0.2">
      <c r="B145" s="280"/>
      <c r="C145" s="280"/>
      <c r="D145" s="280"/>
      <c r="E145" s="280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</row>
    <row r="146" spans="2:33" ht="29.45" customHeight="1" x14ac:dyDescent="0.2">
      <c r="B146" s="288" t="s">
        <v>257</v>
      </c>
      <c r="C146" s="289">
        <v>1</v>
      </c>
      <c r="D146" s="289">
        <v>2</v>
      </c>
      <c r="E146" s="289">
        <v>3</v>
      </c>
      <c r="F146" s="289">
        <v>4</v>
      </c>
      <c r="G146" s="289">
        <v>5</v>
      </c>
      <c r="H146" s="289">
        <v>6</v>
      </c>
      <c r="I146" s="289">
        <v>7</v>
      </c>
      <c r="J146" s="289">
        <v>8</v>
      </c>
      <c r="K146" s="289">
        <v>9</v>
      </c>
      <c r="L146" s="289">
        <v>10</v>
      </c>
      <c r="M146" s="289">
        <v>11</v>
      </c>
      <c r="N146" s="289">
        <v>12</v>
      </c>
      <c r="O146" s="289">
        <v>13</v>
      </c>
      <c r="P146" s="289">
        <v>14</v>
      </c>
      <c r="Q146" s="289">
        <v>15</v>
      </c>
      <c r="R146" s="289">
        <v>16</v>
      </c>
      <c r="S146" s="289">
        <v>17</v>
      </c>
      <c r="T146" s="289">
        <v>18</v>
      </c>
      <c r="U146" s="289">
        <v>19</v>
      </c>
      <c r="V146" s="289">
        <v>20</v>
      </c>
      <c r="W146" s="289">
        <v>21</v>
      </c>
      <c r="X146" s="289">
        <v>22</v>
      </c>
      <c r="Y146" s="289">
        <v>23</v>
      </c>
      <c r="Z146" s="289">
        <v>24</v>
      </c>
      <c r="AA146" s="289">
        <v>25</v>
      </c>
      <c r="AB146" s="289">
        <v>26</v>
      </c>
      <c r="AC146" s="289">
        <v>27</v>
      </c>
      <c r="AD146" s="289">
        <v>28</v>
      </c>
      <c r="AE146" s="289">
        <v>29</v>
      </c>
      <c r="AF146" s="289">
        <v>30</v>
      </c>
      <c r="AG146" s="289">
        <v>31</v>
      </c>
    </row>
    <row r="147" spans="2:33" s="291" customFormat="1" x14ac:dyDescent="0.2">
      <c r="B147" s="290">
        <v>0</v>
      </c>
      <c r="C147" s="320">
        <v>2.73</v>
      </c>
      <c r="D147" s="320">
        <v>2.82</v>
      </c>
      <c r="E147" s="320">
        <v>5.98</v>
      </c>
      <c r="F147" s="320">
        <v>2.64</v>
      </c>
      <c r="G147" s="320">
        <v>3.02</v>
      </c>
      <c r="H147" s="320">
        <v>3.65</v>
      </c>
      <c r="I147" s="320">
        <v>2.83</v>
      </c>
      <c r="J147" s="320">
        <v>2.54</v>
      </c>
      <c r="K147" s="320">
        <v>3.59</v>
      </c>
      <c r="L147" s="320">
        <v>3.85</v>
      </c>
      <c r="M147" s="320">
        <v>3.89</v>
      </c>
      <c r="N147" s="320">
        <v>4.41</v>
      </c>
      <c r="O147" s="320">
        <v>5.13</v>
      </c>
      <c r="P147" s="320">
        <v>3.76</v>
      </c>
      <c r="Q147" s="320">
        <v>7</v>
      </c>
      <c r="R147" s="320">
        <v>2.96</v>
      </c>
      <c r="S147" s="320">
        <v>3.51</v>
      </c>
      <c r="T147" s="320">
        <v>2.8</v>
      </c>
      <c r="U147" s="320">
        <v>8.77</v>
      </c>
      <c r="V147" s="320">
        <v>5.31</v>
      </c>
      <c r="W147" s="320">
        <v>5.45</v>
      </c>
      <c r="X147" s="320">
        <v>6.08</v>
      </c>
      <c r="Y147" s="320">
        <v>2.63</v>
      </c>
      <c r="Z147" s="320">
        <v>2.63</v>
      </c>
      <c r="AA147" s="320">
        <v>2.93</v>
      </c>
      <c r="AB147" s="320" t="s">
        <v>380</v>
      </c>
      <c r="AC147" s="320" t="s">
        <v>380</v>
      </c>
      <c r="AD147" s="320">
        <v>2.75</v>
      </c>
      <c r="AE147" s="320">
        <v>2.68</v>
      </c>
      <c r="AF147" s="320" t="s">
        <v>379</v>
      </c>
      <c r="AG147" s="320">
        <v>5.71</v>
      </c>
    </row>
    <row r="148" spans="2:33" s="291" customFormat="1" x14ac:dyDescent="0.2">
      <c r="B148" s="290">
        <v>4.1666666666666664E-2</v>
      </c>
      <c r="C148" s="320">
        <v>4.0199999999999996</v>
      </c>
      <c r="D148" s="320">
        <v>2.64</v>
      </c>
      <c r="E148" s="320">
        <v>6.37</v>
      </c>
      <c r="F148" s="320">
        <v>2.5499999999999998</v>
      </c>
      <c r="G148" s="320">
        <v>4.32</v>
      </c>
      <c r="H148" s="320">
        <v>2.93</v>
      </c>
      <c r="I148" s="320">
        <v>2.4500000000000002</v>
      </c>
      <c r="J148" s="320">
        <v>2.44</v>
      </c>
      <c r="K148" s="320">
        <v>4.6500000000000004</v>
      </c>
      <c r="L148" s="320">
        <v>3.29</v>
      </c>
      <c r="M148" s="320">
        <v>3.84</v>
      </c>
      <c r="N148" s="320">
        <v>4.34</v>
      </c>
      <c r="O148" s="320">
        <v>4.7699999999999996</v>
      </c>
      <c r="P148" s="320">
        <v>2.88</v>
      </c>
      <c r="Q148" s="320">
        <v>5.08</v>
      </c>
      <c r="R148" s="320">
        <v>2.97</v>
      </c>
      <c r="S148" s="320">
        <v>2.66</v>
      </c>
      <c r="T148" s="320">
        <v>2.73</v>
      </c>
      <c r="U148" s="320">
        <v>6.01</v>
      </c>
      <c r="V148" s="320">
        <v>3.57</v>
      </c>
      <c r="W148" s="320">
        <v>19.97</v>
      </c>
      <c r="X148" s="320">
        <v>4.68</v>
      </c>
      <c r="Y148" s="320">
        <v>2.67</v>
      </c>
      <c r="Z148" s="320">
        <v>2.81</v>
      </c>
      <c r="AA148" s="320">
        <v>7.32</v>
      </c>
      <c r="AB148" s="320" t="s">
        <v>380</v>
      </c>
      <c r="AC148" s="320" t="s">
        <v>380</v>
      </c>
      <c r="AD148" s="320">
        <v>3.46</v>
      </c>
      <c r="AE148" s="320">
        <v>2.63</v>
      </c>
      <c r="AF148" s="320">
        <v>5.44</v>
      </c>
      <c r="AG148" s="320">
        <v>4.49</v>
      </c>
    </row>
    <row r="149" spans="2:33" s="291" customFormat="1" x14ac:dyDescent="0.2">
      <c r="B149" s="290">
        <v>8.3333333333333329E-2</v>
      </c>
      <c r="C149" s="320">
        <v>6.57</v>
      </c>
      <c r="D149" s="320">
        <v>2.76</v>
      </c>
      <c r="E149" s="320">
        <v>5.47</v>
      </c>
      <c r="F149" s="320">
        <v>2.69</v>
      </c>
      <c r="G149" s="320">
        <v>4.07</v>
      </c>
      <c r="H149" s="320">
        <v>5.44</v>
      </c>
      <c r="I149" s="320">
        <v>2.77</v>
      </c>
      <c r="J149" s="320">
        <v>4.03</v>
      </c>
      <c r="K149" s="320">
        <v>5.78</v>
      </c>
      <c r="L149" s="320">
        <v>2.75</v>
      </c>
      <c r="M149" s="320">
        <v>3.26</v>
      </c>
      <c r="N149" s="320">
        <v>2.94</v>
      </c>
      <c r="O149" s="320">
        <v>4.13</v>
      </c>
      <c r="P149" s="320">
        <v>3.23</v>
      </c>
      <c r="Q149" s="320">
        <v>5.61</v>
      </c>
      <c r="R149" s="320">
        <v>3.24</v>
      </c>
      <c r="S149" s="320">
        <v>3.97</v>
      </c>
      <c r="T149" s="320">
        <v>3.32</v>
      </c>
      <c r="U149" s="320">
        <v>3.43</v>
      </c>
      <c r="V149" s="320">
        <v>4.17</v>
      </c>
      <c r="W149" s="320">
        <v>14.38</v>
      </c>
      <c r="X149" s="320">
        <v>4.0599999999999996</v>
      </c>
      <c r="Y149" s="320">
        <v>3.33</v>
      </c>
      <c r="Z149" s="320">
        <v>2.5</v>
      </c>
      <c r="AA149" s="320">
        <v>6.97</v>
      </c>
      <c r="AB149" s="320" t="s">
        <v>380</v>
      </c>
      <c r="AC149" s="320" t="s">
        <v>380</v>
      </c>
      <c r="AD149" s="320">
        <v>5.16</v>
      </c>
      <c r="AE149" s="320">
        <v>2.52</v>
      </c>
      <c r="AF149" s="320">
        <v>5.63</v>
      </c>
      <c r="AG149" s="320">
        <v>5.19</v>
      </c>
    </row>
    <row r="150" spans="2:33" s="291" customFormat="1" x14ac:dyDescent="0.2">
      <c r="B150" s="290">
        <v>0.125</v>
      </c>
      <c r="C150" s="320">
        <v>5.91</v>
      </c>
      <c r="D150" s="320" t="s">
        <v>379</v>
      </c>
      <c r="E150" s="320">
        <v>3.13</v>
      </c>
      <c r="F150" s="320">
        <v>2.68</v>
      </c>
      <c r="G150" s="320" t="s">
        <v>379</v>
      </c>
      <c r="H150" s="320">
        <v>3.8</v>
      </c>
      <c r="I150" s="320" t="s">
        <v>379</v>
      </c>
      <c r="J150" s="320">
        <v>4.6500000000000004</v>
      </c>
      <c r="K150" s="320" t="s">
        <v>379</v>
      </c>
      <c r="L150" s="320">
        <v>4.18</v>
      </c>
      <c r="M150" s="320">
        <v>2.85</v>
      </c>
      <c r="N150" s="320" t="s">
        <v>379</v>
      </c>
      <c r="O150" s="320">
        <v>3.59</v>
      </c>
      <c r="P150" s="320" t="s">
        <v>379</v>
      </c>
      <c r="Q150" s="320">
        <v>6.66</v>
      </c>
      <c r="R150" s="320" t="s">
        <v>379</v>
      </c>
      <c r="S150" s="320">
        <v>4.72</v>
      </c>
      <c r="T150" s="320">
        <v>3.76</v>
      </c>
      <c r="U150" s="320" t="s">
        <v>379</v>
      </c>
      <c r="V150" s="320">
        <v>5.97</v>
      </c>
      <c r="W150" s="320" t="s">
        <v>379</v>
      </c>
      <c r="X150" s="320">
        <v>3.96</v>
      </c>
      <c r="Y150" s="320" t="s">
        <v>379</v>
      </c>
      <c r="Z150" s="320">
        <v>2.73</v>
      </c>
      <c r="AA150" s="320">
        <v>2.59</v>
      </c>
      <c r="AB150" s="320" t="s">
        <v>380</v>
      </c>
      <c r="AC150" s="320" t="s">
        <v>380</v>
      </c>
      <c r="AD150" s="320">
        <v>7.19</v>
      </c>
      <c r="AE150" s="320">
        <v>2.87</v>
      </c>
      <c r="AF150" s="320" t="s">
        <v>379</v>
      </c>
      <c r="AG150" s="320">
        <v>4.6900000000000004</v>
      </c>
    </row>
    <row r="151" spans="2:33" s="291" customFormat="1" x14ac:dyDescent="0.2">
      <c r="B151" s="290">
        <v>0.16666666666666666</v>
      </c>
      <c r="C151" s="320">
        <v>7</v>
      </c>
      <c r="D151" s="320">
        <v>3.58</v>
      </c>
      <c r="E151" s="320">
        <v>3.33</v>
      </c>
      <c r="F151" s="320">
        <v>2.57</v>
      </c>
      <c r="G151" s="320">
        <v>3.95</v>
      </c>
      <c r="H151" s="320">
        <v>4.3499999999999996</v>
      </c>
      <c r="I151" s="320">
        <v>3.61</v>
      </c>
      <c r="J151" s="320">
        <v>4.24</v>
      </c>
      <c r="K151" s="320">
        <v>5.44</v>
      </c>
      <c r="L151" s="320">
        <v>4.3899999999999997</v>
      </c>
      <c r="M151" s="320">
        <v>3.01</v>
      </c>
      <c r="N151" s="320">
        <v>3.04</v>
      </c>
      <c r="O151" s="320">
        <v>3.25</v>
      </c>
      <c r="P151" s="320">
        <v>3.43</v>
      </c>
      <c r="Q151" s="320">
        <v>8.07</v>
      </c>
      <c r="R151" s="320">
        <v>3.92</v>
      </c>
      <c r="S151" s="320">
        <v>4.1100000000000003</v>
      </c>
      <c r="T151" s="320">
        <v>2.94</v>
      </c>
      <c r="U151" s="320">
        <v>3.53</v>
      </c>
      <c r="V151" s="320">
        <v>5.29</v>
      </c>
      <c r="W151" s="320">
        <v>2.88</v>
      </c>
      <c r="X151" s="320">
        <v>4.68</v>
      </c>
      <c r="Y151" s="320">
        <v>3.54</v>
      </c>
      <c r="Z151" s="320">
        <v>2.88</v>
      </c>
      <c r="AA151" s="320">
        <v>2.83</v>
      </c>
      <c r="AB151" s="320" t="s">
        <v>380</v>
      </c>
      <c r="AC151" s="320" t="s">
        <v>380</v>
      </c>
      <c r="AD151" s="320">
        <v>5.39</v>
      </c>
      <c r="AE151" s="320">
        <v>3.21</v>
      </c>
      <c r="AF151" s="320">
        <v>9.58</v>
      </c>
      <c r="AG151" s="320">
        <v>3.41</v>
      </c>
    </row>
    <row r="152" spans="2:33" s="291" customFormat="1" x14ac:dyDescent="0.2">
      <c r="B152" s="290">
        <v>0.20833333333333334</v>
      </c>
      <c r="C152" s="320">
        <v>11.53</v>
      </c>
      <c r="D152" s="320">
        <v>8.4600000000000009</v>
      </c>
      <c r="E152" s="320">
        <v>4.7699999999999996</v>
      </c>
      <c r="F152" s="320">
        <v>2.9</v>
      </c>
      <c r="G152" s="320">
        <v>3.62</v>
      </c>
      <c r="H152" s="320">
        <v>4.3</v>
      </c>
      <c r="I152" s="320">
        <v>6.34</v>
      </c>
      <c r="J152" s="320">
        <v>7.38</v>
      </c>
      <c r="K152" s="320">
        <v>5.45</v>
      </c>
      <c r="L152" s="320">
        <v>4.67</v>
      </c>
      <c r="M152" s="320">
        <v>3.43</v>
      </c>
      <c r="N152" s="320">
        <v>3.2</v>
      </c>
      <c r="O152" s="320">
        <v>3.27</v>
      </c>
      <c r="P152" s="320">
        <v>2.91</v>
      </c>
      <c r="Q152" s="320">
        <v>7.25</v>
      </c>
      <c r="R152" s="320">
        <v>8.3000000000000007</v>
      </c>
      <c r="S152" s="320">
        <v>9.15</v>
      </c>
      <c r="T152" s="320">
        <v>3.43</v>
      </c>
      <c r="U152" s="320">
        <v>6.48</v>
      </c>
      <c r="V152" s="320">
        <v>4.07</v>
      </c>
      <c r="W152" s="320">
        <v>4.26</v>
      </c>
      <c r="X152" s="320">
        <v>6.31</v>
      </c>
      <c r="Y152" s="320">
        <v>4.34</v>
      </c>
      <c r="Z152" s="320">
        <v>3.81</v>
      </c>
      <c r="AA152" s="320">
        <v>3.35</v>
      </c>
      <c r="AB152" s="320" t="s">
        <v>380</v>
      </c>
      <c r="AC152" s="320" t="s">
        <v>380</v>
      </c>
      <c r="AD152" s="320">
        <v>7.91</v>
      </c>
      <c r="AE152" s="320">
        <v>4.8600000000000003</v>
      </c>
      <c r="AF152" s="320">
        <v>10.53</v>
      </c>
      <c r="AG152" s="320">
        <v>2.99</v>
      </c>
    </row>
    <row r="153" spans="2:33" s="291" customFormat="1" x14ac:dyDescent="0.2">
      <c r="B153" s="290">
        <v>0.25</v>
      </c>
      <c r="C153" s="320">
        <v>12.94</v>
      </c>
      <c r="D153" s="320">
        <v>13.04</v>
      </c>
      <c r="E153" s="320">
        <v>12.36</v>
      </c>
      <c r="F153" s="320">
        <v>4.46</v>
      </c>
      <c r="G153" s="320">
        <v>7.16</v>
      </c>
      <c r="H153" s="320">
        <v>12.68</v>
      </c>
      <c r="I153" s="320">
        <v>8.73</v>
      </c>
      <c r="J153" s="320">
        <v>8.9499999999999993</v>
      </c>
      <c r="K153" s="320">
        <v>7.39</v>
      </c>
      <c r="L153" s="320">
        <v>7.03</v>
      </c>
      <c r="M153" s="320">
        <v>3.67</v>
      </c>
      <c r="N153" s="320">
        <v>4.9400000000000004</v>
      </c>
      <c r="O153" s="320">
        <v>5.87</v>
      </c>
      <c r="P153" s="320">
        <v>6.91</v>
      </c>
      <c r="Q153" s="320">
        <v>8.7200000000000006</v>
      </c>
      <c r="R153" s="320">
        <v>13.02</v>
      </c>
      <c r="S153" s="320" t="s">
        <v>379</v>
      </c>
      <c r="T153" s="320">
        <v>5.73</v>
      </c>
      <c r="U153" s="320">
        <v>7.64</v>
      </c>
      <c r="V153" s="320">
        <v>5.91</v>
      </c>
      <c r="W153" s="320">
        <v>12.97</v>
      </c>
      <c r="X153" s="320">
        <v>7.67</v>
      </c>
      <c r="Y153" s="320">
        <v>7.08</v>
      </c>
      <c r="Z153" s="320">
        <v>8.8000000000000007</v>
      </c>
      <c r="AA153" s="320">
        <v>4.91</v>
      </c>
      <c r="AB153" s="320" t="s">
        <v>380</v>
      </c>
      <c r="AC153" s="320" t="s">
        <v>380</v>
      </c>
      <c r="AD153" s="320">
        <v>6.8</v>
      </c>
      <c r="AE153" s="320">
        <v>8.31</v>
      </c>
      <c r="AF153" s="320">
        <v>10.01</v>
      </c>
      <c r="AG153" s="320">
        <v>5.9</v>
      </c>
    </row>
    <row r="154" spans="2:33" s="291" customFormat="1" x14ac:dyDescent="0.2">
      <c r="B154" s="290">
        <v>0.29166666666666669</v>
      </c>
      <c r="C154" s="320">
        <v>7.19</v>
      </c>
      <c r="D154" s="320">
        <v>7.14</v>
      </c>
      <c r="E154" s="320">
        <v>9</v>
      </c>
      <c r="F154" s="320">
        <v>4.03</v>
      </c>
      <c r="G154" s="320">
        <v>7.48</v>
      </c>
      <c r="H154" s="320">
        <v>6.74</v>
      </c>
      <c r="I154" s="320">
        <v>6.54</v>
      </c>
      <c r="J154" s="320">
        <v>7.72</v>
      </c>
      <c r="K154" s="320">
        <v>7.6</v>
      </c>
      <c r="L154" s="320">
        <v>6.04</v>
      </c>
      <c r="M154" s="320">
        <v>3.32</v>
      </c>
      <c r="N154" s="320">
        <v>6.83</v>
      </c>
      <c r="O154" s="320">
        <v>5.2</v>
      </c>
      <c r="P154" s="320">
        <v>10.31</v>
      </c>
      <c r="Q154" s="320">
        <v>7.81</v>
      </c>
      <c r="R154" s="320">
        <v>8.83</v>
      </c>
      <c r="S154" s="320" t="s">
        <v>380</v>
      </c>
      <c r="T154" s="320">
        <v>5.87</v>
      </c>
      <c r="U154" s="320">
        <v>6.72</v>
      </c>
      <c r="V154" s="320">
        <v>5.66</v>
      </c>
      <c r="W154" s="320">
        <v>15.73</v>
      </c>
      <c r="X154" s="320">
        <v>9.1</v>
      </c>
      <c r="Y154" s="320">
        <v>7.11</v>
      </c>
      <c r="Z154" s="320">
        <v>8.43</v>
      </c>
      <c r="AA154" s="320">
        <v>4.53</v>
      </c>
      <c r="AB154" s="320" t="s">
        <v>380</v>
      </c>
      <c r="AC154" s="320" t="s">
        <v>380</v>
      </c>
      <c r="AD154" s="320">
        <v>6.36</v>
      </c>
      <c r="AE154" s="320">
        <v>7.94</v>
      </c>
      <c r="AF154" s="320">
        <v>6.52</v>
      </c>
      <c r="AG154" s="320">
        <v>6.22</v>
      </c>
    </row>
    <row r="155" spans="2:33" s="291" customFormat="1" x14ac:dyDescent="0.2">
      <c r="B155" s="290">
        <v>0.33333333333333331</v>
      </c>
      <c r="C155" s="320">
        <v>6.6</v>
      </c>
      <c r="D155" s="320">
        <v>5.41</v>
      </c>
      <c r="E155" s="320">
        <v>6.74</v>
      </c>
      <c r="F155" s="320">
        <v>3.37</v>
      </c>
      <c r="G155" s="320">
        <v>8.15</v>
      </c>
      <c r="H155" s="320">
        <v>5.38</v>
      </c>
      <c r="I155" s="320">
        <v>7.08</v>
      </c>
      <c r="J155" s="320">
        <v>7.55</v>
      </c>
      <c r="K155" s="320">
        <v>6.81</v>
      </c>
      <c r="L155" s="320">
        <v>4.62</v>
      </c>
      <c r="M155" s="320">
        <v>3.28</v>
      </c>
      <c r="N155" s="320">
        <v>5.97</v>
      </c>
      <c r="O155" s="320">
        <v>3.95</v>
      </c>
      <c r="P155" s="320">
        <v>6</v>
      </c>
      <c r="Q155" s="320">
        <v>6.72</v>
      </c>
      <c r="R155" s="320">
        <v>6.3</v>
      </c>
      <c r="S155" s="320" t="s">
        <v>380</v>
      </c>
      <c r="T155" s="320">
        <v>3.24</v>
      </c>
      <c r="U155" s="320">
        <v>6.3</v>
      </c>
      <c r="V155" s="320">
        <v>4.74</v>
      </c>
      <c r="W155" s="320">
        <v>8.7200000000000006</v>
      </c>
      <c r="X155" s="320">
        <v>7.25</v>
      </c>
      <c r="Y155" s="320">
        <v>6.5</v>
      </c>
      <c r="Z155" s="320">
        <v>6.43</v>
      </c>
      <c r="AA155" s="320">
        <v>3.54</v>
      </c>
      <c r="AB155" s="320" t="s">
        <v>380</v>
      </c>
      <c r="AC155" s="320" t="s">
        <v>380</v>
      </c>
      <c r="AD155" s="320">
        <v>5.8</v>
      </c>
      <c r="AE155" s="320">
        <v>7.33</v>
      </c>
      <c r="AF155" s="320">
        <v>8.1</v>
      </c>
      <c r="AG155" s="320">
        <v>4.99</v>
      </c>
    </row>
    <row r="156" spans="2:33" s="291" customFormat="1" x14ac:dyDescent="0.2">
      <c r="B156" s="290">
        <v>0.375</v>
      </c>
      <c r="C156" s="320">
        <v>6.94</v>
      </c>
      <c r="D156" s="320">
        <v>6.07</v>
      </c>
      <c r="E156" s="320">
        <v>6.36</v>
      </c>
      <c r="F156" s="320">
        <v>3.04</v>
      </c>
      <c r="G156" s="320">
        <v>7.27</v>
      </c>
      <c r="H156" s="320">
        <v>5.09</v>
      </c>
      <c r="I156" s="320">
        <v>4.7699999999999996</v>
      </c>
      <c r="J156" s="320">
        <v>5.87</v>
      </c>
      <c r="K156" s="320">
        <v>4.96</v>
      </c>
      <c r="L156" s="320">
        <v>4.42</v>
      </c>
      <c r="M156" s="320">
        <v>3.85</v>
      </c>
      <c r="N156" s="320">
        <v>4.09</v>
      </c>
      <c r="O156" s="320">
        <v>3.75</v>
      </c>
      <c r="P156" s="320">
        <v>7</v>
      </c>
      <c r="Q156" s="320">
        <v>6.24</v>
      </c>
      <c r="R156" s="320">
        <v>5.93</v>
      </c>
      <c r="S156" s="320" t="s">
        <v>380</v>
      </c>
      <c r="T156" s="320">
        <v>2.88</v>
      </c>
      <c r="U156" s="320">
        <v>6.86</v>
      </c>
      <c r="V156" s="320">
        <v>5.34</v>
      </c>
      <c r="W156" s="320">
        <v>6.97</v>
      </c>
      <c r="X156" s="320">
        <v>7.39</v>
      </c>
      <c r="Y156" s="320">
        <v>6.19</v>
      </c>
      <c r="Z156" s="320">
        <v>5.69</v>
      </c>
      <c r="AA156" s="320">
        <v>3.52</v>
      </c>
      <c r="AB156" s="320" t="s">
        <v>380</v>
      </c>
      <c r="AC156" s="320" t="s">
        <v>380</v>
      </c>
      <c r="AD156" s="320">
        <v>5.08</v>
      </c>
      <c r="AE156" s="320">
        <v>5.52</v>
      </c>
      <c r="AF156" s="320">
        <v>7.57</v>
      </c>
      <c r="AG156" s="320">
        <v>4.5999999999999996</v>
      </c>
    </row>
    <row r="157" spans="2:33" s="291" customFormat="1" x14ac:dyDescent="0.2">
      <c r="B157" s="290">
        <v>0.41666666666666669</v>
      </c>
      <c r="C157" s="320">
        <v>5.8</v>
      </c>
      <c r="D157" s="320">
        <v>7.13</v>
      </c>
      <c r="E157" s="320">
        <v>5.45</v>
      </c>
      <c r="F157" s="320">
        <v>3.52</v>
      </c>
      <c r="G157" s="320">
        <v>7.21</v>
      </c>
      <c r="H157" s="320">
        <v>5.71</v>
      </c>
      <c r="I157" s="320">
        <v>5.21</v>
      </c>
      <c r="J157" s="320">
        <v>5.6</v>
      </c>
      <c r="K157" s="320">
        <v>5.44</v>
      </c>
      <c r="L157" s="320">
        <v>3.56</v>
      </c>
      <c r="M157" s="320">
        <v>4.08</v>
      </c>
      <c r="N157" s="320">
        <v>4.1100000000000003</v>
      </c>
      <c r="O157" s="320">
        <v>3.92</v>
      </c>
      <c r="P157" s="320">
        <v>7.07</v>
      </c>
      <c r="Q157" s="320">
        <v>6.18</v>
      </c>
      <c r="R157" s="320">
        <v>5.88</v>
      </c>
      <c r="S157" s="320" t="s">
        <v>379</v>
      </c>
      <c r="T157" s="320">
        <v>4.43</v>
      </c>
      <c r="U157" s="320">
        <v>4.55</v>
      </c>
      <c r="V157" s="320">
        <v>5.43</v>
      </c>
      <c r="W157" s="320">
        <v>8.82</v>
      </c>
      <c r="X157" s="320" t="s">
        <v>379</v>
      </c>
      <c r="Y157" s="320">
        <v>5.7</v>
      </c>
      <c r="Z157" s="320">
        <v>4.28</v>
      </c>
      <c r="AA157" s="320">
        <v>3</v>
      </c>
      <c r="AB157" s="320" t="s">
        <v>380</v>
      </c>
      <c r="AC157" s="320" t="s">
        <v>380</v>
      </c>
      <c r="AD157" s="320">
        <v>7.09</v>
      </c>
      <c r="AE157" s="320">
        <v>5.04</v>
      </c>
      <c r="AF157" s="320">
        <v>6.4</v>
      </c>
      <c r="AG157" s="320">
        <v>4.18</v>
      </c>
    </row>
    <row r="158" spans="2:33" s="291" customFormat="1" x14ac:dyDescent="0.2">
      <c r="B158" s="290">
        <v>0.45833333333333331</v>
      </c>
      <c r="C158" s="320">
        <v>5.83</v>
      </c>
      <c r="D158" s="320">
        <v>7.3</v>
      </c>
      <c r="E158" s="320">
        <v>5.83</v>
      </c>
      <c r="F158" s="320">
        <v>3.48</v>
      </c>
      <c r="G158" s="320">
        <v>4.54</v>
      </c>
      <c r="H158" s="320">
        <v>5.34</v>
      </c>
      <c r="I158" s="320">
        <v>4.8</v>
      </c>
      <c r="J158" s="320">
        <v>4.96</v>
      </c>
      <c r="K158" s="320">
        <v>4.3</v>
      </c>
      <c r="L158" s="320">
        <v>4.7</v>
      </c>
      <c r="M158" s="320">
        <v>2.93</v>
      </c>
      <c r="N158" s="320">
        <v>3.4</v>
      </c>
      <c r="O158" s="320">
        <v>3.29</v>
      </c>
      <c r="P158" s="320">
        <v>4.3899999999999997</v>
      </c>
      <c r="Q158" s="320">
        <v>6.31</v>
      </c>
      <c r="R158" s="320">
        <v>6.17</v>
      </c>
      <c r="S158" s="320">
        <v>7.77</v>
      </c>
      <c r="T158" s="320">
        <v>4.76</v>
      </c>
      <c r="U158" s="320">
        <v>5.07</v>
      </c>
      <c r="V158" s="320">
        <v>3.81</v>
      </c>
      <c r="W158" s="320">
        <v>4.2</v>
      </c>
      <c r="X158" s="320">
        <v>5.62</v>
      </c>
      <c r="Y158" s="320">
        <v>5.92</v>
      </c>
      <c r="Z158" s="320">
        <v>5.5</v>
      </c>
      <c r="AA158" s="320" t="s">
        <v>380</v>
      </c>
      <c r="AB158" s="320" t="s">
        <v>380</v>
      </c>
      <c r="AC158" s="320" t="s">
        <v>380</v>
      </c>
      <c r="AD158" s="320">
        <v>7.32</v>
      </c>
      <c r="AE158" s="320">
        <v>4.62</v>
      </c>
      <c r="AF158" s="320">
        <v>5.77</v>
      </c>
      <c r="AG158" s="320">
        <v>4.2300000000000004</v>
      </c>
    </row>
    <row r="159" spans="2:33" s="291" customFormat="1" x14ac:dyDescent="0.2">
      <c r="B159" s="290">
        <v>0.5</v>
      </c>
      <c r="C159" s="320">
        <v>5.21</v>
      </c>
      <c r="D159" s="320">
        <v>5.88</v>
      </c>
      <c r="E159" s="320">
        <v>5.83</v>
      </c>
      <c r="F159" s="320">
        <v>3.25</v>
      </c>
      <c r="G159" s="320">
        <v>3.97</v>
      </c>
      <c r="H159" s="320">
        <v>4.83</v>
      </c>
      <c r="I159" s="320">
        <v>5.23</v>
      </c>
      <c r="J159" s="320">
        <v>4.58</v>
      </c>
      <c r="K159" s="320">
        <v>4.3600000000000003</v>
      </c>
      <c r="L159" s="320">
        <v>4.16</v>
      </c>
      <c r="M159" s="320">
        <v>2.77</v>
      </c>
      <c r="N159" s="320">
        <v>3.28</v>
      </c>
      <c r="O159" s="320">
        <v>3.53</v>
      </c>
      <c r="P159" s="320">
        <v>4.0999999999999996</v>
      </c>
      <c r="Q159" s="320">
        <v>5.5</v>
      </c>
      <c r="R159" s="320">
        <v>4.71</v>
      </c>
      <c r="S159" s="320">
        <v>5.92</v>
      </c>
      <c r="T159" s="320">
        <v>3.18</v>
      </c>
      <c r="U159" s="320">
        <v>4.2699999999999996</v>
      </c>
      <c r="V159" s="320">
        <v>3.76</v>
      </c>
      <c r="W159" s="320">
        <v>4.79</v>
      </c>
      <c r="X159" s="320">
        <v>4.51</v>
      </c>
      <c r="Y159" s="320">
        <v>7.39</v>
      </c>
      <c r="Z159" s="320">
        <v>3.57</v>
      </c>
      <c r="AA159" s="320" t="s">
        <v>380</v>
      </c>
      <c r="AB159" s="320" t="s">
        <v>380</v>
      </c>
      <c r="AC159" s="320" t="s">
        <v>380</v>
      </c>
      <c r="AD159" s="320">
        <v>4.62</v>
      </c>
      <c r="AE159" s="320">
        <v>4.95</v>
      </c>
      <c r="AF159" s="320">
        <v>4.75</v>
      </c>
      <c r="AG159" s="320">
        <v>4.43</v>
      </c>
    </row>
    <row r="160" spans="2:33" s="291" customFormat="1" x14ac:dyDescent="0.2">
      <c r="B160" s="290">
        <v>0.54166666666666663</v>
      </c>
      <c r="C160" s="320">
        <v>6.75</v>
      </c>
      <c r="D160" s="320">
        <v>4.55</v>
      </c>
      <c r="E160" s="320">
        <v>5.12</v>
      </c>
      <c r="F160" s="320">
        <v>4.1399999999999997</v>
      </c>
      <c r="G160" s="320">
        <v>3.55</v>
      </c>
      <c r="H160" s="320">
        <v>5.56</v>
      </c>
      <c r="I160" s="320">
        <v>4.3899999999999997</v>
      </c>
      <c r="J160" s="320">
        <v>5.35</v>
      </c>
      <c r="K160" s="320">
        <v>4.3600000000000003</v>
      </c>
      <c r="L160" s="320">
        <v>4</v>
      </c>
      <c r="M160" s="320">
        <v>2.82</v>
      </c>
      <c r="N160" s="320">
        <v>3.71</v>
      </c>
      <c r="O160" s="320">
        <v>3.18</v>
      </c>
      <c r="P160" s="320">
        <v>4.03</v>
      </c>
      <c r="Q160" s="320">
        <v>4.5599999999999996</v>
      </c>
      <c r="R160" s="320">
        <v>4.71</v>
      </c>
      <c r="S160" s="320">
        <v>6.29</v>
      </c>
      <c r="T160" s="320">
        <v>3.08</v>
      </c>
      <c r="U160" s="320">
        <v>4.71</v>
      </c>
      <c r="V160" s="320">
        <v>3.85</v>
      </c>
      <c r="W160" s="320">
        <v>3.88</v>
      </c>
      <c r="X160" s="320">
        <v>4.38</v>
      </c>
      <c r="Y160" s="320">
        <v>5.13</v>
      </c>
      <c r="Z160" s="320">
        <v>3.7</v>
      </c>
      <c r="AA160" s="320" t="s">
        <v>380</v>
      </c>
      <c r="AB160" s="320" t="s">
        <v>380</v>
      </c>
      <c r="AC160" s="320">
        <v>3.7</v>
      </c>
      <c r="AD160" s="320">
        <v>5.25</v>
      </c>
      <c r="AE160" s="320" t="s">
        <v>379</v>
      </c>
      <c r="AF160" s="320">
        <v>4.8899999999999997</v>
      </c>
      <c r="AG160" s="320">
        <v>5.05</v>
      </c>
    </row>
    <row r="161" spans="2:36" s="291" customFormat="1" x14ac:dyDescent="0.2">
      <c r="B161" s="290">
        <v>0.58333333333333337</v>
      </c>
      <c r="C161" s="320">
        <v>7.15</v>
      </c>
      <c r="D161" s="320">
        <v>5.89</v>
      </c>
      <c r="E161" s="320">
        <v>5.47</v>
      </c>
      <c r="F161" s="320">
        <v>3.74</v>
      </c>
      <c r="G161" s="320">
        <v>3.69</v>
      </c>
      <c r="H161" s="320">
        <v>6.95</v>
      </c>
      <c r="I161" s="320">
        <v>5</v>
      </c>
      <c r="J161" s="320">
        <v>5.15</v>
      </c>
      <c r="K161" s="320">
        <v>5.19</v>
      </c>
      <c r="L161" s="320">
        <v>3.48</v>
      </c>
      <c r="M161" s="320">
        <v>3.11</v>
      </c>
      <c r="N161" s="320">
        <v>3.84</v>
      </c>
      <c r="O161" s="320">
        <v>3.55</v>
      </c>
      <c r="P161" s="320">
        <v>4.3</v>
      </c>
      <c r="Q161" s="320">
        <v>5.19</v>
      </c>
      <c r="R161" s="320">
        <v>5.08</v>
      </c>
      <c r="S161" s="320">
        <v>5.35</v>
      </c>
      <c r="T161" s="320">
        <v>3.33</v>
      </c>
      <c r="U161" s="320" t="s">
        <v>379</v>
      </c>
      <c r="V161" s="320">
        <v>5.27</v>
      </c>
      <c r="W161" s="320">
        <v>6.58</v>
      </c>
      <c r="X161" s="320">
        <v>6.1</v>
      </c>
      <c r="Y161" s="320">
        <v>6.24</v>
      </c>
      <c r="Z161" s="320">
        <v>4.04</v>
      </c>
      <c r="AA161" s="320" t="s">
        <v>380</v>
      </c>
      <c r="AB161" s="320" t="s">
        <v>380</v>
      </c>
      <c r="AC161" s="320">
        <v>4.12</v>
      </c>
      <c r="AD161" s="320">
        <v>6.13</v>
      </c>
      <c r="AE161" s="320">
        <v>4.6399999999999997</v>
      </c>
      <c r="AF161" s="320">
        <v>6.95</v>
      </c>
      <c r="AG161" s="320">
        <v>5.56</v>
      </c>
    </row>
    <row r="162" spans="2:36" s="291" customFormat="1" x14ac:dyDescent="0.2">
      <c r="B162" s="290">
        <v>0.625</v>
      </c>
      <c r="C162" s="320">
        <v>6.69</v>
      </c>
      <c r="D162" s="320">
        <v>6.88</v>
      </c>
      <c r="E162" s="320">
        <v>5.51</v>
      </c>
      <c r="F162" s="320">
        <v>2.85</v>
      </c>
      <c r="G162" s="320">
        <v>5</v>
      </c>
      <c r="H162" s="320">
        <v>5.86</v>
      </c>
      <c r="I162" s="320">
        <v>5.12</v>
      </c>
      <c r="J162" s="320">
        <v>4.1399999999999997</v>
      </c>
      <c r="K162" s="320">
        <v>3.77</v>
      </c>
      <c r="L162" s="320">
        <v>4.25</v>
      </c>
      <c r="M162" s="320">
        <v>2.77</v>
      </c>
      <c r="N162" s="320">
        <v>3.72</v>
      </c>
      <c r="O162" s="320">
        <v>4.5</v>
      </c>
      <c r="P162" s="320">
        <v>4.1399999999999997</v>
      </c>
      <c r="Q162" s="320">
        <v>4.8899999999999997</v>
      </c>
      <c r="R162" s="320">
        <v>5.63</v>
      </c>
      <c r="S162" s="320">
        <v>6.22</v>
      </c>
      <c r="T162" s="320">
        <v>3.02</v>
      </c>
      <c r="U162" s="320">
        <v>4.55</v>
      </c>
      <c r="V162" s="320">
        <v>5.18</v>
      </c>
      <c r="W162" s="320">
        <v>6.74</v>
      </c>
      <c r="X162" s="320">
        <v>7.01</v>
      </c>
      <c r="Y162" s="320">
        <v>5.98</v>
      </c>
      <c r="Z162" s="320">
        <v>4.51</v>
      </c>
      <c r="AA162" s="320" t="s">
        <v>380</v>
      </c>
      <c r="AB162" s="320" t="s">
        <v>380</v>
      </c>
      <c r="AC162" s="320">
        <v>5.73</v>
      </c>
      <c r="AD162" s="320">
        <v>6.17</v>
      </c>
      <c r="AE162" s="320">
        <v>6.21</v>
      </c>
      <c r="AF162" s="320">
        <v>6.29</v>
      </c>
      <c r="AG162" s="320">
        <v>6.06</v>
      </c>
    </row>
    <row r="163" spans="2:36" s="291" customFormat="1" x14ac:dyDescent="0.2">
      <c r="B163" s="290">
        <v>0.66666666666666663</v>
      </c>
      <c r="C163" s="320">
        <v>7.09</v>
      </c>
      <c r="D163" s="320">
        <v>6.87</v>
      </c>
      <c r="E163" s="320">
        <v>6.36</v>
      </c>
      <c r="F163" s="320">
        <v>2.78</v>
      </c>
      <c r="G163" s="320">
        <v>4.04</v>
      </c>
      <c r="H163" s="320">
        <v>6.35</v>
      </c>
      <c r="I163" s="320">
        <v>6.76</v>
      </c>
      <c r="J163" s="320">
        <v>8.23</v>
      </c>
      <c r="K163" s="320">
        <v>4.49</v>
      </c>
      <c r="L163" s="320">
        <v>6.69</v>
      </c>
      <c r="M163" s="320">
        <v>2.81</v>
      </c>
      <c r="N163" s="320">
        <v>3.55</v>
      </c>
      <c r="O163" s="320">
        <v>4.92</v>
      </c>
      <c r="P163" s="320">
        <v>4.3</v>
      </c>
      <c r="Q163" s="320">
        <v>5.86</v>
      </c>
      <c r="R163" s="320">
        <v>6.53</v>
      </c>
      <c r="S163" s="320">
        <v>7.6</v>
      </c>
      <c r="T163" s="320">
        <v>3.47</v>
      </c>
      <c r="U163" s="320">
        <v>6.71</v>
      </c>
      <c r="V163" s="320">
        <v>5.5</v>
      </c>
      <c r="W163" s="320">
        <v>6.82</v>
      </c>
      <c r="X163" s="320">
        <v>6.81</v>
      </c>
      <c r="Y163" s="320">
        <v>6.4</v>
      </c>
      <c r="Z163" s="320">
        <v>6.21</v>
      </c>
      <c r="AA163" s="320" t="s">
        <v>380</v>
      </c>
      <c r="AB163" s="320" t="s">
        <v>380</v>
      </c>
      <c r="AC163" s="320" t="s">
        <v>379</v>
      </c>
      <c r="AD163" s="320">
        <v>6.45</v>
      </c>
      <c r="AE163" s="320">
        <v>6.19</v>
      </c>
      <c r="AF163" s="320">
        <v>6.26</v>
      </c>
      <c r="AG163" s="320">
        <v>6.59</v>
      </c>
    </row>
    <row r="164" spans="2:36" s="291" customFormat="1" x14ac:dyDescent="0.2">
      <c r="B164" s="290">
        <v>0.70833333333333337</v>
      </c>
      <c r="C164" s="320">
        <v>7.24</v>
      </c>
      <c r="D164" s="320">
        <v>7.76</v>
      </c>
      <c r="E164" s="320">
        <v>5.75</v>
      </c>
      <c r="F164" s="320">
        <v>3</v>
      </c>
      <c r="G164" s="320">
        <v>4.8</v>
      </c>
      <c r="H164" s="320">
        <v>8.56</v>
      </c>
      <c r="I164" s="320">
        <v>6.74</v>
      </c>
      <c r="J164" s="320">
        <v>6.49</v>
      </c>
      <c r="K164" s="320">
        <v>6.24</v>
      </c>
      <c r="L164" s="320">
        <v>3.76</v>
      </c>
      <c r="M164" s="320">
        <v>2.57</v>
      </c>
      <c r="N164" s="320">
        <v>4.8099999999999996</v>
      </c>
      <c r="O164" s="320">
        <v>6.17</v>
      </c>
      <c r="P164" s="320">
        <v>5</v>
      </c>
      <c r="Q164" s="320">
        <v>8.0500000000000007</v>
      </c>
      <c r="R164" s="320">
        <v>6.67</v>
      </c>
      <c r="S164" s="320">
        <v>7.66</v>
      </c>
      <c r="T164" s="320">
        <v>5</v>
      </c>
      <c r="U164" s="320">
        <v>8.02</v>
      </c>
      <c r="V164" s="320">
        <v>6.5</v>
      </c>
      <c r="W164" s="320">
        <v>8.7899999999999991</v>
      </c>
      <c r="X164" s="320">
        <v>8.52</v>
      </c>
      <c r="Y164" s="320">
        <v>7.59</v>
      </c>
      <c r="Z164" s="320">
        <v>9.5500000000000007</v>
      </c>
      <c r="AA164" s="320" t="s">
        <v>380</v>
      </c>
      <c r="AB164" s="320" t="s">
        <v>380</v>
      </c>
      <c r="AC164" s="320">
        <v>10.07</v>
      </c>
      <c r="AD164" s="320">
        <v>6.69</v>
      </c>
      <c r="AE164" s="320">
        <v>6.74</v>
      </c>
      <c r="AF164" s="320">
        <v>6.58</v>
      </c>
      <c r="AG164" s="320">
        <v>6.31</v>
      </c>
    </row>
    <row r="165" spans="2:36" s="291" customFormat="1" x14ac:dyDescent="0.2">
      <c r="B165" s="290">
        <v>0.75</v>
      </c>
      <c r="C165" s="320">
        <v>5.85</v>
      </c>
      <c r="D165" s="320">
        <v>9.19</v>
      </c>
      <c r="E165" s="320">
        <v>7.54</v>
      </c>
      <c r="F165" s="320">
        <v>4.2</v>
      </c>
      <c r="G165" s="320">
        <v>7.69</v>
      </c>
      <c r="H165" s="320">
        <v>8.0299999999999994</v>
      </c>
      <c r="I165" s="320">
        <v>8.0399999999999991</v>
      </c>
      <c r="J165" s="320">
        <v>9.65</v>
      </c>
      <c r="K165" s="320">
        <v>6.71</v>
      </c>
      <c r="L165" s="320">
        <v>6.92</v>
      </c>
      <c r="M165" s="320">
        <v>3.81</v>
      </c>
      <c r="N165" s="320">
        <v>5.56</v>
      </c>
      <c r="O165" s="320">
        <v>8.09</v>
      </c>
      <c r="P165" s="320">
        <v>4.17</v>
      </c>
      <c r="Q165" s="320">
        <v>8.09</v>
      </c>
      <c r="R165" s="320">
        <v>8.15</v>
      </c>
      <c r="S165" s="320">
        <v>8.73</v>
      </c>
      <c r="T165" s="320">
        <v>5.36</v>
      </c>
      <c r="U165" s="320">
        <v>8.64</v>
      </c>
      <c r="V165" s="320">
        <v>6.88</v>
      </c>
      <c r="W165" s="320">
        <v>10.88</v>
      </c>
      <c r="X165" s="320">
        <v>8.6999999999999993</v>
      </c>
      <c r="Y165" s="320">
        <v>7.04</v>
      </c>
      <c r="Z165" s="320">
        <v>9.18</v>
      </c>
      <c r="AA165" s="320" t="s">
        <v>380</v>
      </c>
      <c r="AB165" s="320" t="s">
        <v>380</v>
      </c>
      <c r="AC165" s="320">
        <v>8.89</v>
      </c>
      <c r="AD165" s="320" t="s">
        <v>379</v>
      </c>
      <c r="AE165" s="320">
        <v>10.95</v>
      </c>
      <c r="AF165" s="320">
        <v>8.0399999999999991</v>
      </c>
      <c r="AG165" s="320">
        <v>8.7200000000000006</v>
      </c>
      <c r="AJ165"/>
    </row>
    <row r="166" spans="2:36" s="291" customFormat="1" x14ac:dyDescent="0.2">
      <c r="B166" s="290">
        <v>0.79166666666666663</v>
      </c>
      <c r="C166" s="320">
        <v>6.37</v>
      </c>
      <c r="D166" s="320">
        <v>5.72</v>
      </c>
      <c r="E166" s="320">
        <v>7.02</v>
      </c>
      <c r="F166" s="320">
        <v>4.07</v>
      </c>
      <c r="G166" s="320">
        <v>7.79</v>
      </c>
      <c r="H166" s="320">
        <v>7.01</v>
      </c>
      <c r="I166" s="320">
        <v>6.46</v>
      </c>
      <c r="J166" s="320">
        <v>7.23</v>
      </c>
      <c r="K166" s="320">
        <v>5.32</v>
      </c>
      <c r="L166" s="320">
        <v>5.46</v>
      </c>
      <c r="M166" s="320">
        <v>3.32</v>
      </c>
      <c r="N166" s="320">
        <v>6.5</v>
      </c>
      <c r="O166" s="320">
        <v>8.65</v>
      </c>
      <c r="P166" s="320" t="s">
        <v>379</v>
      </c>
      <c r="Q166" s="320" t="s">
        <v>379</v>
      </c>
      <c r="R166" s="320">
        <v>7.38</v>
      </c>
      <c r="S166" s="320">
        <v>6.92</v>
      </c>
      <c r="T166" s="320">
        <v>5.19</v>
      </c>
      <c r="U166" s="320">
        <v>8.49</v>
      </c>
      <c r="V166" s="320">
        <v>6.41</v>
      </c>
      <c r="W166" s="320">
        <v>7.54</v>
      </c>
      <c r="X166" s="320">
        <v>6</v>
      </c>
      <c r="Y166" s="320">
        <v>7.59</v>
      </c>
      <c r="Z166" s="320">
        <v>3.99</v>
      </c>
      <c r="AA166" s="320" t="s">
        <v>380</v>
      </c>
      <c r="AB166" s="320" t="s">
        <v>380</v>
      </c>
      <c r="AC166" s="320" t="s">
        <v>379</v>
      </c>
      <c r="AD166" s="320">
        <v>9.2200000000000006</v>
      </c>
      <c r="AE166" s="320">
        <v>8.85</v>
      </c>
      <c r="AF166" s="320">
        <v>7.83</v>
      </c>
      <c r="AG166" s="320">
        <v>8.02</v>
      </c>
      <c r="AJ166"/>
    </row>
    <row r="167" spans="2:36" s="291" customFormat="1" x14ac:dyDescent="0.2">
      <c r="B167" s="290">
        <v>0.83333333333333337</v>
      </c>
      <c r="C167" s="320">
        <v>6.82</v>
      </c>
      <c r="D167" s="320">
        <v>4.8</v>
      </c>
      <c r="E167" s="320">
        <v>5.43</v>
      </c>
      <c r="F167" s="320">
        <v>3.1</v>
      </c>
      <c r="G167" s="320">
        <v>5.81</v>
      </c>
      <c r="H167" s="320">
        <v>7.11</v>
      </c>
      <c r="I167" s="320">
        <v>4.66</v>
      </c>
      <c r="J167" s="320">
        <v>6.89</v>
      </c>
      <c r="K167" s="320">
        <v>5.21</v>
      </c>
      <c r="L167" s="320">
        <v>5.34</v>
      </c>
      <c r="M167" s="320">
        <v>2.91</v>
      </c>
      <c r="N167" s="320">
        <v>5.88</v>
      </c>
      <c r="O167" s="320">
        <v>4.82</v>
      </c>
      <c r="P167" s="320" t="s">
        <v>380</v>
      </c>
      <c r="Q167" s="320">
        <v>4.9000000000000004</v>
      </c>
      <c r="R167" s="320">
        <v>5.16</v>
      </c>
      <c r="S167" s="320">
        <v>6.11</v>
      </c>
      <c r="T167" s="320">
        <v>10.050000000000001</v>
      </c>
      <c r="U167" s="320">
        <v>5.41</v>
      </c>
      <c r="V167" s="320">
        <v>5.5</v>
      </c>
      <c r="W167" s="320">
        <v>9.67</v>
      </c>
      <c r="X167" s="320">
        <v>4.78</v>
      </c>
      <c r="Y167" s="320">
        <v>5.7</v>
      </c>
      <c r="Z167" s="320">
        <v>4.01</v>
      </c>
      <c r="AA167" s="320" t="s">
        <v>380</v>
      </c>
      <c r="AB167" s="320" t="s">
        <v>380</v>
      </c>
      <c r="AC167" s="320">
        <v>5.61</v>
      </c>
      <c r="AD167" s="320">
        <v>6.01</v>
      </c>
      <c r="AE167" s="320">
        <v>6.29</v>
      </c>
      <c r="AF167" s="320">
        <v>5.91</v>
      </c>
      <c r="AG167" s="320">
        <v>6.17</v>
      </c>
      <c r="AJ167"/>
    </row>
    <row r="168" spans="2:36" s="291" customFormat="1" x14ac:dyDescent="0.2">
      <c r="B168" s="290">
        <v>0.875</v>
      </c>
      <c r="C168" s="320">
        <v>7.21</v>
      </c>
      <c r="D168" s="320">
        <v>4.93</v>
      </c>
      <c r="E168" s="320">
        <v>4.43</v>
      </c>
      <c r="F168" s="320">
        <v>2.73</v>
      </c>
      <c r="G168" s="320">
        <v>4.1399999999999997</v>
      </c>
      <c r="H168" s="320">
        <v>4.08</v>
      </c>
      <c r="I168" s="320">
        <v>4.0599999999999996</v>
      </c>
      <c r="J168" s="320">
        <v>6.46</v>
      </c>
      <c r="K168" s="320">
        <v>4.5199999999999996</v>
      </c>
      <c r="L168" s="320">
        <v>4.3899999999999997</v>
      </c>
      <c r="M168" s="320">
        <v>4.09</v>
      </c>
      <c r="N168" s="320">
        <v>5.0999999999999996</v>
      </c>
      <c r="O168" s="320">
        <v>3.56</v>
      </c>
      <c r="P168" s="320" t="s">
        <v>380</v>
      </c>
      <c r="Q168" s="320">
        <v>4.0599999999999996</v>
      </c>
      <c r="R168" s="320">
        <v>4.1500000000000004</v>
      </c>
      <c r="S168" s="320">
        <v>6.8</v>
      </c>
      <c r="T168" s="320">
        <v>8.8800000000000008</v>
      </c>
      <c r="U168" s="320">
        <v>4.68</v>
      </c>
      <c r="V168" s="320">
        <v>4.54</v>
      </c>
      <c r="W168" s="320">
        <v>6.01</v>
      </c>
      <c r="X168" s="320">
        <v>4.33</v>
      </c>
      <c r="Y168" s="320">
        <v>5.29</v>
      </c>
      <c r="Z168" s="320">
        <v>6.71</v>
      </c>
      <c r="AA168" s="320" t="s">
        <v>380</v>
      </c>
      <c r="AB168" s="320" t="s">
        <v>380</v>
      </c>
      <c r="AC168" s="320">
        <v>5.26</v>
      </c>
      <c r="AD168" s="320">
        <v>5.17</v>
      </c>
      <c r="AE168" s="320">
        <v>6.53</v>
      </c>
      <c r="AF168" s="320">
        <v>5.1100000000000003</v>
      </c>
      <c r="AG168" s="320">
        <v>5.42</v>
      </c>
      <c r="AJ168"/>
    </row>
    <row r="169" spans="2:36" s="291" customFormat="1" x14ac:dyDescent="0.2">
      <c r="B169" s="290">
        <v>0.91666666666666663</v>
      </c>
      <c r="C169" s="320">
        <v>11.9</v>
      </c>
      <c r="D169" s="320">
        <v>3.66</v>
      </c>
      <c r="E169" s="320">
        <v>3.83</v>
      </c>
      <c r="F169" s="320">
        <v>3.15</v>
      </c>
      <c r="G169" s="320">
        <v>3.13</v>
      </c>
      <c r="H169" s="320">
        <v>3.62</v>
      </c>
      <c r="I169" s="320">
        <v>3.27</v>
      </c>
      <c r="J169" s="320">
        <v>3.65</v>
      </c>
      <c r="K169" s="320">
        <v>6.57</v>
      </c>
      <c r="L169" s="320">
        <v>4.9400000000000004</v>
      </c>
      <c r="M169" s="320">
        <v>4.24</v>
      </c>
      <c r="N169" s="320">
        <v>3.73</v>
      </c>
      <c r="O169" s="320">
        <v>3.79</v>
      </c>
      <c r="P169" s="320" t="s">
        <v>380</v>
      </c>
      <c r="Q169" s="320">
        <v>3.71</v>
      </c>
      <c r="R169" s="320">
        <v>3.72</v>
      </c>
      <c r="S169" s="320">
        <v>4.7</v>
      </c>
      <c r="T169" s="320">
        <v>6.25</v>
      </c>
      <c r="U169" s="320">
        <v>4.83</v>
      </c>
      <c r="V169" s="320">
        <v>3.52</v>
      </c>
      <c r="W169" s="320">
        <v>5.19</v>
      </c>
      <c r="X169" s="320">
        <v>4.84</v>
      </c>
      <c r="Y169" s="320">
        <v>6.07</v>
      </c>
      <c r="Z169" s="320">
        <v>4.45</v>
      </c>
      <c r="AA169" s="320" t="s">
        <v>380</v>
      </c>
      <c r="AB169" s="320" t="s">
        <v>380</v>
      </c>
      <c r="AC169" s="320">
        <v>4.46</v>
      </c>
      <c r="AD169" s="320">
        <v>4.7300000000000004</v>
      </c>
      <c r="AE169" s="320">
        <v>4.76</v>
      </c>
      <c r="AF169" s="320">
        <v>4.09</v>
      </c>
      <c r="AG169" s="320">
        <v>4.49</v>
      </c>
    </row>
    <row r="170" spans="2:36" s="291" customFormat="1" x14ac:dyDescent="0.2">
      <c r="B170" s="290">
        <v>0.95833333333333337</v>
      </c>
      <c r="C170" s="320">
        <v>5.28</v>
      </c>
      <c r="D170" s="320">
        <v>3.64</v>
      </c>
      <c r="E170" s="320">
        <v>3.69</v>
      </c>
      <c r="F170" s="320">
        <v>3.04</v>
      </c>
      <c r="G170" s="320">
        <v>6.7</v>
      </c>
      <c r="H170" s="320">
        <v>3.49</v>
      </c>
      <c r="I170" s="320">
        <v>4.22</v>
      </c>
      <c r="J170" s="320">
        <v>3.38</v>
      </c>
      <c r="K170" s="320">
        <v>5.29</v>
      </c>
      <c r="L170" s="320">
        <v>3.85</v>
      </c>
      <c r="M170" s="320">
        <v>3.98</v>
      </c>
      <c r="N170" s="320">
        <v>4.8099999999999996</v>
      </c>
      <c r="O170" s="320">
        <v>5.73</v>
      </c>
      <c r="P170" s="320" t="s">
        <v>379</v>
      </c>
      <c r="Q170" s="320">
        <v>3.89</v>
      </c>
      <c r="R170" s="320">
        <v>5.15</v>
      </c>
      <c r="S170" s="320">
        <v>3.42</v>
      </c>
      <c r="T170" s="320">
        <v>4.2</v>
      </c>
      <c r="U170" s="320">
        <v>4.5999999999999996</v>
      </c>
      <c r="V170" s="320">
        <v>3.3</v>
      </c>
      <c r="W170" s="320">
        <v>4.45</v>
      </c>
      <c r="X170" s="320">
        <v>3.29</v>
      </c>
      <c r="Y170" s="320">
        <v>3.54</v>
      </c>
      <c r="Z170" s="320">
        <v>3.81</v>
      </c>
      <c r="AA170" s="320" t="s">
        <v>380</v>
      </c>
      <c r="AB170" s="320" t="s">
        <v>380</v>
      </c>
      <c r="AC170" s="320">
        <v>3.72</v>
      </c>
      <c r="AD170" s="320">
        <v>3.2</v>
      </c>
      <c r="AE170" s="320" t="s">
        <v>379</v>
      </c>
      <c r="AF170" s="320">
        <v>5.69</v>
      </c>
      <c r="AG170" s="320">
        <v>3.95</v>
      </c>
    </row>
    <row r="171" spans="2:36" s="293" customFormat="1" ht="27" customHeight="1" x14ac:dyDescent="0.2">
      <c r="B171" s="288" t="s">
        <v>374</v>
      </c>
      <c r="C171" s="378" t="s">
        <v>375</v>
      </c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</row>
    <row r="172" spans="2:36" ht="10.5" customHeight="1" x14ac:dyDescent="0.2">
      <c r="B172" s="334" t="s">
        <v>306</v>
      </c>
    </row>
    <row r="173" spans="2:36" ht="10.5" customHeight="1" x14ac:dyDescent="0.2">
      <c r="B173" s="334" t="s">
        <v>381</v>
      </c>
    </row>
    <row r="174" spans="2:36" ht="15.75" customHeight="1" x14ac:dyDescent="0.2">
      <c r="B174" s="379"/>
      <c r="C174" s="379"/>
      <c r="D174" s="379"/>
      <c r="E174" s="379"/>
      <c r="F174" s="366" t="s">
        <v>359</v>
      </c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367"/>
      <c r="AE174" s="367"/>
      <c r="AF174" s="368"/>
    </row>
    <row r="175" spans="2:36" ht="15.75" customHeight="1" x14ac:dyDescent="0.2">
      <c r="B175" s="379"/>
      <c r="C175" s="379"/>
      <c r="D175" s="379"/>
      <c r="E175" s="379"/>
      <c r="F175" s="369"/>
      <c r="G175" s="370"/>
      <c r="H175" s="370"/>
      <c r="I175" s="370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1"/>
    </row>
    <row r="176" spans="2:36" ht="15.75" customHeight="1" x14ac:dyDescent="0.2">
      <c r="B176" s="379"/>
      <c r="C176" s="379"/>
      <c r="D176" s="379"/>
      <c r="E176" s="379"/>
      <c r="F176" s="372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4"/>
    </row>
    <row r="177" spans="2:33" ht="11.25" customHeight="1" x14ac:dyDescent="0.2">
      <c r="B177" s="280"/>
      <c r="C177" s="280"/>
      <c r="D177" s="280"/>
      <c r="E177" s="280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</row>
    <row r="178" spans="2:33" ht="27.6" customHeight="1" x14ac:dyDescent="0.2">
      <c r="B178" s="359" t="s">
        <v>188</v>
      </c>
      <c r="C178" s="359"/>
      <c r="D178" s="282"/>
      <c r="E178" s="282"/>
      <c r="F178" s="283" t="s">
        <v>331</v>
      </c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  <c r="U178" s="350"/>
      <c r="V178" s="350"/>
      <c r="W178" s="350"/>
      <c r="X178" s="350"/>
      <c r="Y178" s="350"/>
      <c r="Z178" s="350"/>
      <c r="AA178" s="350"/>
      <c r="AB178" s="350"/>
      <c r="AC178" s="350"/>
      <c r="AD178" s="350"/>
      <c r="AE178" s="350"/>
      <c r="AF178" s="350"/>
    </row>
    <row r="179" spans="2:33" ht="8.25" customHeight="1" x14ac:dyDescent="0.2">
      <c r="B179" s="284"/>
      <c r="C179" s="284"/>
      <c r="D179" s="284"/>
      <c r="E179" s="284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</row>
    <row r="180" spans="2:33" ht="15.75" customHeight="1" x14ac:dyDescent="0.2">
      <c r="B180" s="282" t="s">
        <v>236</v>
      </c>
      <c r="C180" s="282"/>
      <c r="D180" s="282"/>
      <c r="E180" s="282"/>
      <c r="F180" s="283" t="s">
        <v>321</v>
      </c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139" t="s">
        <v>189</v>
      </c>
      <c r="R180" s="282"/>
      <c r="S180" s="282"/>
      <c r="T180" s="282"/>
      <c r="U180" s="282"/>
      <c r="V180" s="287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</row>
    <row r="181" spans="2:33" ht="7.5" customHeight="1" x14ac:dyDescent="0.2">
      <c r="B181" s="284"/>
      <c r="C181" s="284"/>
      <c r="D181" s="284"/>
      <c r="E181" s="284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</row>
    <row r="182" spans="2:33" ht="15.75" customHeight="1" x14ac:dyDescent="0.2">
      <c r="B182" s="360" t="s">
        <v>217</v>
      </c>
      <c r="C182" s="360"/>
      <c r="D182" s="360"/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60"/>
      <c r="R182" s="360"/>
      <c r="S182" s="360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</row>
    <row r="183" spans="2:33" ht="7.5" customHeight="1" x14ac:dyDescent="0.2">
      <c r="B183" s="284"/>
      <c r="C183" s="284"/>
      <c r="D183" s="284"/>
      <c r="E183" s="284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</row>
    <row r="184" spans="2:33" ht="15.75" customHeight="1" x14ac:dyDescent="0.2">
      <c r="B184" s="282" t="s">
        <v>33</v>
      </c>
      <c r="C184" s="282"/>
      <c r="D184" s="282"/>
      <c r="E184" s="282"/>
      <c r="F184" s="286" t="s">
        <v>319</v>
      </c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2" t="s">
        <v>8</v>
      </c>
      <c r="R184" s="282"/>
      <c r="S184" s="282"/>
      <c r="T184" s="282"/>
      <c r="U184" s="282"/>
      <c r="V184" s="333" t="s">
        <v>14</v>
      </c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</row>
    <row r="185" spans="2:33" ht="7.5" customHeight="1" x14ac:dyDescent="0.2">
      <c r="B185" s="284"/>
      <c r="C185" s="284"/>
      <c r="D185" s="284"/>
      <c r="E185" s="284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</row>
    <row r="186" spans="2:33" ht="15.75" customHeight="1" x14ac:dyDescent="0.2">
      <c r="B186" s="282" t="s">
        <v>9</v>
      </c>
      <c r="C186" s="282"/>
      <c r="D186" s="282"/>
      <c r="E186" s="282"/>
      <c r="F186" s="286" t="s">
        <v>320</v>
      </c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2" t="s">
        <v>10</v>
      </c>
      <c r="R186" s="282"/>
      <c r="S186" s="282"/>
      <c r="T186" s="282"/>
      <c r="U186" s="282"/>
      <c r="V186" s="382">
        <v>1192914960</v>
      </c>
      <c r="W186" s="382"/>
      <c r="X186" s="286"/>
      <c r="Y186" s="286"/>
      <c r="Z186" s="286"/>
      <c r="AA186" s="286"/>
      <c r="AB186" s="286"/>
      <c r="AC186" s="286"/>
      <c r="AD186" s="286"/>
      <c r="AE186" s="286"/>
      <c r="AF186" s="286"/>
    </row>
    <row r="187" spans="2:33" ht="11.25" customHeight="1" x14ac:dyDescent="0.2">
      <c r="B187" s="280"/>
      <c r="C187" s="280"/>
      <c r="D187" s="280"/>
      <c r="E187" s="280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</row>
    <row r="188" spans="2:33" ht="29.45" customHeight="1" x14ac:dyDescent="0.2">
      <c r="B188" s="288" t="s">
        <v>257</v>
      </c>
      <c r="C188" s="289">
        <v>1</v>
      </c>
      <c r="D188" s="289">
        <v>2</v>
      </c>
      <c r="E188" s="289">
        <v>3</v>
      </c>
      <c r="F188" s="289">
        <v>4</v>
      </c>
      <c r="G188" s="289">
        <v>5</v>
      </c>
      <c r="H188" s="289">
        <v>6</v>
      </c>
      <c r="I188" s="289">
        <v>7</v>
      </c>
      <c r="J188" s="289">
        <v>8</v>
      </c>
      <c r="K188" s="289">
        <v>9</v>
      </c>
      <c r="L188" s="289">
        <v>10</v>
      </c>
      <c r="M188" s="289">
        <v>11</v>
      </c>
      <c r="N188" s="289">
        <v>12</v>
      </c>
      <c r="O188" s="289">
        <v>13</v>
      </c>
      <c r="P188" s="289">
        <v>14</v>
      </c>
      <c r="Q188" s="289">
        <v>15</v>
      </c>
      <c r="R188" s="289">
        <v>16</v>
      </c>
      <c r="S188" s="289">
        <v>17</v>
      </c>
      <c r="T188" s="289">
        <v>18</v>
      </c>
      <c r="U188" s="289">
        <v>19</v>
      </c>
      <c r="V188" s="289">
        <v>20</v>
      </c>
      <c r="W188" s="289">
        <v>21</v>
      </c>
      <c r="X188" s="289">
        <v>22</v>
      </c>
      <c r="Y188" s="289">
        <v>23</v>
      </c>
      <c r="Z188" s="289">
        <v>24</v>
      </c>
      <c r="AA188" s="289">
        <v>25</v>
      </c>
      <c r="AB188" s="289">
        <v>26</v>
      </c>
      <c r="AC188" s="289">
        <v>27</v>
      </c>
      <c r="AD188" s="289">
        <v>28</v>
      </c>
      <c r="AE188" s="289">
        <v>29</v>
      </c>
      <c r="AF188" s="289">
        <v>30</v>
      </c>
    </row>
    <row r="189" spans="2:33" s="291" customFormat="1" x14ac:dyDescent="0.2">
      <c r="B189" s="290">
        <v>0</v>
      </c>
      <c r="C189" s="320">
        <v>2.93</v>
      </c>
      <c r="D189" s="320">
        <v>2.37</v>
      </c>
      <c r="E189" s="320">
        <v>2.73</v>
      </c>
      <c r="F189" s="320">
        <v>2.58</v>
      </c>
      <c r="G189" s="320">
        <v>2.69</v>
      </c>
      <c r="H189" s="320">
        <v>2.42</v>
      </c>
      <c r="I189" s="320">
        <v>6.88</v>
      </c>
      <c r="J189" s="320">
        <v>5.51</v>
      </c>
      <c r="K189" s="320">
        <v>2.72</v>
      </c>
      <c r="L189" s="320">
        <v>3.54</v>
      </c>
      <c r="M189" s="320">
        <v>6.33</v>
      </c>
      <c r="N189" s="320">
        <v>7.59</v>
      </c>
      <c r="O189" s="320">
        <v>8.68</v>
      </c>
      <c r="P189" s="320">
        <v>5.51</v>
      </c>
      <c r="Q189" s="320">
        <v>2.86</v>
      </c>
      <c r="R189" s="320">
        <v>4.2699999999999996</v>
      </c>
      <c r="S189" s="320">
        <v>2.66</v>
      </c>
      <c r="T189" s="320">
        <v>7.63</v>
      </c>
      <c r="U189" s="320">
        <v>17.78</v>
      </c>
      <c r="V189" s="320">
        <v>9.5500000000000007</v>
      </c>
      <c r="W189" s="320" t="s">
        <v>380</v>
      </c>
      <c r="X189" s="320" t="s">
        <v>380</v>
      </c>
      <c r="Y189" s="320" t="s">
        <v>380</v>
      </c>
      <c r="Z189" s="320">
        <v>5.39</v>
      </c>
      <c r="AA189" s="320">
        <v>2.15</v>
      </c>
      <c r="AB189" s="320">
        <v>4.17</v>
      </c>
      <c r="AC189" s="320">
        <v>2.99</v>
      </c>
      <c r="AD189" s="320">
        <v>6.11</v>
      </c>
      <c r="AE189" s="320">
        <v>2.52</v>
      </c>
      <c r="AF189" s="320">
        <v>6.83</v>
      </c>
      <c r="AG189" s="279"/>
    </row>
    <row r="190" spans="2:33" s="291" customFormat="1" x14ac:dyDescent="0.2">
      <c r="B190" s="290">
        <v>4.1666666666666664E-2</v>
      </c>
      <c r="C190" s="320">
        <v>2.86</v>
      </c>
      <c r="D190" s="320">
        <v>2.34</v>
      </c>
      <c r="E190" s="320">
        <v>3</v>
      </c>
      <c r="F190" s="320">
        <v>2.63</v>
      </c>
      <c r="G190" s="320">
        <v>7.33</v>
      </c>
      <c r="H190" s="320">
        <v>2.5</v>
      </c>
      <c r="I190" s="320">
        <v>8</v>
      </c>
      <c r="J190" s="320">
        <v>6.24</v>
      </c>
      <c r="K190" s="320">
        <v>2.5499999999999998</v>
      </c>
      <c r="L190" s="320">
        <v>3.22</v>
      </c>
      <c r="M190" s="320">
        <v>6.4</v>
      </c>
      <c r="N190" s="320">
        <v>7.35</v>
      </c>
      <c r="O190" s="320">
        <v>9.14</v>
      </c>
      <c r="P190" s="320">
        <v>5.58</v>
      </c>
      <c r="Q190" s="320">
        <v>2.54</v>
      </c>
      <c r="R190" s="320">
        <v>4.84</v>
      </c>
      <c r="S190" s="320">
        <v>6.31</v>
      </c>
      <c r="T190" s="320">
        <v>8.64</v>
      </c>
      <c r="U190" s="320">
        <v>15.81</v>
      </c>
      <c r="V190" s="320">
        <v>6.15</v>
      </c>
      <c r="W190" s="320" t="s">
        <v>380</v>
      </c>
      <c r="X190" s="320" t="s">
        <v>380</v>
      </c>
      <c r="Y190" s="320" t="s">
        <v>380</v>
      </c>
      <c r="Z190" s="320">
        <v>6.83</v>
      </c>
      <c r="AA190" s="320">
        <v>2.08</v>
      </c>
      <c r="AB190" s="320">
        <v>3.48</v>
      </c>
      <c r="AC190" s="320">
        <v>2.19</v>
      </c>
      <c r="AD190" s="320">
        <v>4.4000000000000004</v>
      </c>
      <c r="AE190" s="320">
        <v>2.06</v>
      </c>
      <c r="AF190" s="320">
        <v>8.1300000000000008</v>
      </c>
      <c r="AG190" s="279"/>
    </row>
    <row r="191" spans="2:33" s="291" customFormat="1" x14ac:dyDescent="0.2">
      <c r="B191" s="290">
        <v>8.3333333333333329E-2</v>
      </c>
      <c r="C191" s="320">
        <v>2.64</v>
      </c>
      <c r="D191" s="320">
        <v>2.4</v>
      </c>
      <c r="E191" s="320">
        <v>2.72</v>
      </c>
      <c r="F191" s="320">
        <v>3.58</v>
      </c>
      <c r="G191" s="320">
        <v>7.47</v>
      </c>
      <c r="H191" s="320">
        <v>2.4900000000000002</v>
      </c>
      <c r="I191" s="320">
        <v>6.17</v>
      </c>
      <c r="J191" s="320">
        <v>4.5599999999999996</v>
      </c>
      <c r="K191" s="320">
        <v>2.5299999999999998</v>
      </c>
      <c r="L191" s="320">
        <v>4.42</v>
      </c>
      <c r="M191" s="320">
        <v>2.89</v>
      </c>
      <c r="N191" s="320">
        <v>6.06</v>
      </c>
      <c r="O191" s="320">
        <v>10.09</v>
      </c>
      <c r="P191" s="320">
        <v>3.91</v>
      </c>
      <c r="Q191" s="320">
        <v>2.58</v>
      </c>
      <c r="R191" s="320">
        <v>4.32</v>
      </c>
      <c r="S191" s="320">
        <v>5.82</v>
      </c>
      <c r="T191" s="320">
        <v>4.8600000000000003</v>
      </c>
      <c r="U191" s="320">
        <v>11.58</v>
      </c>
      <c r="V191" s="320">
        <v>4.7699999999999996</v>
      </c>
      <c r="W191" s="320" t="s">
        <v>380</v>
      </c>
      <c r="X191" s="320" t="s">
        <v>380</v>
      </c>
      <c r="Y191" s="320" t="s">
        <v>380</v>
      </c>
      <c r="Z191" s="320" t="s">
        <v>379</v>
      </c>
      <c r="AA191" s="320">
        <v>2.0099999999999998</v>
      </c>
      <c r="AB191" s="320" t="s">
        <v>379</v>
      </c>
      <c r="AC191" s="320">
        <v>2.0099999999999998</v>
      </c>
      <c r="AD191" s="320">
        <v>4.72</v>
      </c>
      <c r="AE191" s="320" t="s">
        <v>379</v>
      </c>
      <c r="AF191" s="320">
        <v>6.72</v>
      </c>
      <c r="AG191" s="279"/>
    </row>
    <row r="192" spans="2:33" s="291" customFormat="1" x14ac:dyDescent="0.2">
      <c r="B192" s="290">
        <v>0.125</v>
      </c>
      <c r="C192" s="320">
        <v>2.67</v>
      </c>
      <c r="D192" s="320" t="s">
        <v>379</v>
      </c>
      <c r="E192" s="320">
        <v>2.59</v>
      </c>
      <c r="F192" s="320" t="s">
        <v>379</v>
      </c>
      <c r="G192" s="320">
        <v>5.28</v>
      </c>
      <c r="H192" s="320" t="s">
        <v>379</v>
      </c>
      <c r="I192" s="320">
        <v>2.65</v>
      </c>
      <c r="J192" s="320">
        <v>6.13</v>
      </c>
      <c r="K192" s="320" t="s">
        <v>379</v>
      </c>
      <c r="L192" s="320">
        <v>4.32</v>
      </c>
      <c r="M192" s="320" t="s">
        <v>379</v>
      </c>
      <c r="N192" s="320">
        <v>4.4800000000000004</v>
      </c>
      <c r="O192" s="320" t="s">
        <v>379</v>
      </c>
      <c r="P192" s="320">
        <v>2.7</v>
      </c>
      <c r="Q192" s="320">
        <v>3.05</v>
      </c>
      <c r="R192" s="320" t="s">
        <v>379</v>
      </c>
      <c r="S192" s="320">
        <v>4.84</v>
      </c>
      <c r="T192" s="320" t="s">
        <v>379</v>
      </c>
      <c r="U192" s="320">
        <v>18.02</v>
      </c>
      <c r="V192" s="320" t="s">
        <v>379</v>
      </c>
      <c r="W192" s="320" t="s">
        <v>380</v>
      </c>
      <c r="X192" s="320" t="s">
        <v>380</v>
      </c>
      <c r="Y192" s="320" t="s">
        <v>379</v>
      </c>
      <c r="Z192" s="320">
        <v>4.2699999999999996</v>
      </c>
      <c r="AA192" s="320">
        <v>3.36</v>
      </c>
      <c r="AB192" s="320">
        <v>8.44</v>
      </c>
      <c r="AC192" s="320">
        <v>2.46</v>
      </c>
      <c r="AD192" s="320">
        <v>6.72</v>
      </c>
      <c r="AE192" s="320">
        <v>2.31</v>
      </c>
      <c r="AF192" s="320">
        <v>3.96</v>
      </c>
      <c r="AG192" s="279"/>
    </row>
    <row r="193" spans="2:36" s="291" customFormat="1" x14ac:dyDescent="0.2">
      <c r="B193" s="290">
        <v>0.16666666666666666</v>
      </c>
      <c r="C193" s="320">
        <v>2.73</v>
      </c>
      <c r="D193" s="320">
        <v>3.07</v>
      </c>
      <c r="E193" s="320">
        <v>2.75</v>
      </c>
      <c r="F193" s="320">
        <v>3.54</v>
      </c>
      <c r="G193" s="320">
        <v>6.53</v>
      </c>
      <c r="H193" s="320">
        <v>2.92</v>
      </c>
      <c r="I193" s="320">
        <v>2.94</v>
      </c>
      <c r="J193" s="320">
        <v>5.52</v>
      </c>
      <c r="K193" s="320">
        <v>4.66</v>
      </c>
      <c r="L193" s="320">
        <v>3.88</v>
      </c>
      <c r="M193" s="320">
        <v>6.03</v>
      </c>
      <c r="N193" s="320">
        <v>4.45</v>
      </c>
      <c r="O193" s="320">
        <v>6.73</v>
      </c>
      <c r="P193" s="320">
        <v>3.43</v>
      </c>
      <c r="Q193" s="320">
        <v>4.2</v>
      </c>
      <c r="R193" s="320">
        <v>5.42</v>
      </c>
      <c r="S193" s="320">
        <v>3.91</v>
      </c>
      <c r="T193" s="320">
        <v>5.92</v>
      </c>
      <c r="U193" s="320">
        <v>10.66</v>
      </c>
      <c r="V193" s="320">
        <v>4.7300000000000004</v>
      </c>
      <c r="W193" s="320" t="s">
        <v>380</v>
      </c>
      <c r="X193" s="320" t="s">
        <v>380</v>
      </c>
      <c r="Y193" s="320">
        <v>4.18</v>
      </c>
      <c r="Z193" s="320">
        <v>6.29</v>
      </c>
      <c r="AA193" s="320">
        <v>4.55</v>
      </c>
      <c r="AB193" s="320">
        <v>7.17</v>
      </c>
      <c r="AC193" s="320">
        <v>4.95</v>
      </c>
      <c r="AD193" s="320">
        <v>10.42</v>
      </c>
      <c r="AE193" s="320">
        <v>2.09</v>
      </c>
      <c r="AF193" s="320">
        <v>5.53</v>
      </c>
      <c r="AG193" s="279"/>
    </row>
    <row r="194" spans="2:36" s="291" customFormat="1" x14ac:dyDescent="0.2">
      <c r="B194" s="290">
        <v>0.20833333333333334</v>
      </c>
      <c r="C194" s="320">
        <v>3.58</v>
      </c>
      <c r="D194" s="320">
        <v>3.97</v>
      </c>
      <c r="E194" s="320">
        <v>10.51</v>
      </c>
      <c r="F194" s="320">
        <v>3.96</v>
      </c>
      <c r="G194" s="320">
        <v>6.61</v>
      </c>
      <c r="H194" s="320">
        <v>4.41</v>
      </c>
      <c r="I194" s="320">
        <v>4.28</v>
      </c>
      <c r="J194" s="320">
        <v>7.09</v>
      </c>
      <c r="K194" s="320">
        <v>4.46</v>
      </c>
      <c r="L194" s="320">
        <v>6.81</v>
      </c>
      <c r="M194" s="320">
        <v>8.9</v>
      </c>
      <c r="N194" s="320">
        <v>9.1</v>
      </c>
      <c r="O194" s="320">
        <v>6.86</v>
      </c>
      <c r="P194" s="320" t="s">
        <v>379</v>
      </c>
      <c r="Q194" s="320">
        <v>8.98</v>
      </c>
      <c r="R194" s="320">
        <v>6.36</v>
      </c>
      <c r="S194" s="320">
        <v>5.58</v>
      </c>
      <c r="T194" s="320">
        <v>6.41</v>
      </c>
      <c r="U194" s="320">
        <v>8.66</v>
      </c>
      <c r="V194" s="320">
        <v>5.07</v>
      </c>
      <c r="W194" s="320" t="s">
        <v>380</v>
      </c>
      <c r="X194" s="320" t="s">
        <v>380</v>
      </c>
      <c r="Y194" s="320">
        <v>4.13</v>
      </c>
      <c r="Z194" s="320">
        <v>10.67</v>
      </c>
      <c r="AA194" s="320">
        <v>4.18</v>
      </c>
      <c r="AB194" s="320">
        <v>9.86</v>
      </c>
      <c r="AC194" s="320">
        <v>8.3699999999999992</v>
      </c>
      <c r="AD194" s="320">
        <v>12.13</v>
      </c>
      <c r="AE194" s="320">
        <v>2.8</v>
      </c>
      <c r="AF194" s="320">
        <v>4.24</v>
      </c>
      <c r="AG194" s="279"/>
    </row>
    <row r="195" spans="2:36" s="291" customFormat="1" x14ac:dyDescent="0.2">
      <c r="B195" s="290">
        <v>0.25</v>
      </c>
      <c r="C195" s="320">
        <v>5.32</v>
      </c>
      <c r="D195" s="320">
        <v>6.25</v>
      </c>
      <c r="E195" s="320">
        <v>13.59</v>
      </c>
      <c r="F195" s="320">
        <v>8.1199999999999992</v>
      </c>
      <c r="G195" s="320">
        <v>10.06</v>
      </c>
      <c r="H195" s="320">
        <v>6.45</v>
      </c>
      <c r="I195" s="320">
        <v>8.24</v>
      </c>
      <c r="J195" s="320">
        <v>6.94</v>
      </c>
      <c r="K195" s="320">
        <v>7.32</v>
      </c>
      <c r="L195" s="320">
        <v>7.3</v>
      </c>
      <c r="M195" s="320">
        <v>11.46</v>
      </c>
      <c r="N195" s="320">
        <v>3.84</v>
      </c>
      <c r="O195" s="320">
        <v>6.78</v>
      </c>
      <c r="P195" s="320" t="s">
        <v>380</v>
      </c>
      <c r="Q195" s="320">
        <v>8.27</v>
      </c>
      <c r="R195" s="320">
        <v>6.1</v>
      </c>
      <c r="S195" s="320">
        <v>8.76</v>
      </c>
      <c r="T195" s="320">
        <v>13.24</v>
      </c>
      <c r="U195" s="320">
        <v>10.029999999999999</v>
      </c>
      <c r="V195" s="320">
        <v>7.2</v>
      </c>
      <c r="W195" s="320" t="s">
        <v>380</v>
      </c>
      <c r="X195" s="320" t="s">
        <v>380</v>
      </c>
      <c r="Y195" s="320">
        <v>7.45</v>
      </c>
      <c r="Z195" s="320">
        <v>10.89</v>
      </c>
      <c r="AA195" s="320">
        <v>8.7200000000000006</v>
      </c>
      <c r="AB195" s="320">
        <v>16.96</v>
      </c>
      <c r="AC195" s="320">
        <v>8.76</v>
      </c>
      <c r="AD195" s="320">
        <v>11.38</v>
      </c>
      <c r="AE195" s="320">
        <v>5.91</v>
      </c>
      <c r="AF195" s="320">
        <v>7.7</v>
      </c>
      <c r="AG195" s="279"/>
    </row>
    <row r="196" spans="2:36" s="291" customFormat="1" x14ac:dyDescent="0.2">
      <c r="B196" s="290">
        <v>0.29166666666666669</v>
      </c>
      <c r="C196" s="320">
        <v>4.5</v>
      </c>
      <c r="D196" s="320">
        <v>6.78</v>
      </c>
      <c r="E196" s="320">
        <v>6.52</v>
      </c>
      <c r="F196" s="320">
        <v>7.29</v>
      </c>
      <c r="G196" s="320">
        <v>9.16</v>
      </c>
      <c r="H196" s="320">
        <v>7.53</v>
      </c>
      <c r="I196" s="320">
        <v>9.83</v>
      </c>
      <c r="J196" s="320">
        <v>4.3099999999999996</v>
      </c>
      <c r="K196" s="320">
        <v>9.31</v>
      </c>
      <c r="L196" s="320">
        <v>6.02</v>
      </c>
      <c r="M196" s="320">
        <v>7.86</v>
      </c>
      <c r="N196" s="320">
        <v>5.78</v>
      </c>
      <c r="O196" s="320">
        <v>5.67</v>
      </c>
      <c r="P196" s="320" t="s">
        <v>379</v>
      </c>
      <c r="Q196" s="320">
        <v>5.35</v>
      </c>
      <c r="R196" s="320">
        <v>7.03</v>
      </c>
      <c r="S196" s="320">
        <v>9.4499999999999993</v>
      </c>
      <c r="T196" s="320">
        <v>16.55</v>
      </c>
      <c r="U196" s="320">
        <v>6.68</v>
      </c>
      <c r="V196" s="320">
        <v>6.7</v>
      </c>
      <c r="W196" s="320" t="s">
        <v>380</v>
      </c>
      <c r="X196" s="320" t="s">
        <v>380</v>
      </c>
      <c r="Y196" s="320">
        <v>6.43</v>
      </c>
      <c r="Z196" s="320">
        <v>7.49</v>
      </c>
      <c r="AA196" s="320">
        <v>8.5299999999999994</v>
      </c>
      <c r="AB196" s="320">
        <v>10.97</v>
      </c>
      <c r="AC196" s="320">
        <v>10.66</v>
      </c>
      <c r="AD196" s="320">
        <v>7.76</v>
      </c>
      <c r="AE196" s="320">
        <v>5.62</v>
      </c>
      <c r="AF196" s="320">
        <v>6.58</v>
      </c>
      <c r="AG196" s="279"/>
    </row>
    <row r="197" spans="2:36" s="291" customFormat="1" x14ac:dyDescent="0.2">
      <c r="B197" s="290">
        <v>0.33333333333333331</v>
      </c>
      <c r="C197" s="320">
        <v>4.46</v>
      </c>
      <c r="D197" s="320">
        <v>6.12</v>
      </c>
      <c r="E197" s="320">
        <v>7.05</v>
      </c>
      <c r="F197" s="320">
        <v>5.84</v>
      </c>
      <c r="G197" s="320">
        <v>5.73</v>
      </c>
      <c r="H197" s="320">
        <v>6.35</v>
      </c>
      <c r="I197" s="320">
        <v>5.65</v>
      </c>
      <c r="J197" s="320">
        <v>4.03</v>
      </c>
      <c r="K197" s="320">
        <v>7.37</v>
      </c>
      <c r="L197" s="320">
        <v>4.5599999999999996</v>
      </c>
      <c r="M197" s="320">
        <v>5.62</v>
      </c>
      <c r="N197" s="320">
        <v>6.29</v>
      </c>
      <c r="O197" s="320">
        <v>5.59</v>
      </c>
      <c r="P197" s="320">
        <v>7.03</v>
      </c>
      <c r="Q197" s="320">
        <v>4.95</v>
      </c>
      <c r="R197" s="320">
        <v>7.23</v>
      </c>
      <c r="S197" s="320">
        <v>9.1199999999999992</v>
      </c>
      <c r="T197" s="320">
        <v>11.67</v>
      </c>
      <c r="U197" s="320">
        <v>6.13</v>
      </c>
      <c r="V197" s="320">
        <v>8.06</v>
      </c>
      <c r="W197" s="320" t="s">
        <v>380</v>
      </c>
      <c r="X197" s="320" t="s">
        <v>380</v>
      </c>
      <c r="Y197" s="320">
        <v>5.71</v>
      </c>
      <c r="Z197" s="320">
        <v>5.67</v>
      </c>
      <c r="AA197" s="320">
        <v>7.79</v>
      </c>
      <c r="AB197" s="320">
        <v>5.45</v>
      </c>
      <c r="AC197" s="320">
        <v>7.29</v>
      </c>
      <c r="AD197" s="320">
        <v>5.97</v>
      </c>
      <c r="AE197" s="320">
        <v>4.25</v>
      </c>
      <c r="AF197" s="320">
        <v>5.04</v>
      </c>
      <c r="AG197" s="279"/>
    </row>
    <row r="198" spans="2:36" s="291" customFormat="1" x14ac:dyDescent="0.2">
      <c r="B198" s="290">
        <v>0.375</v>
      </c>
      <c r="C198" s="320">
        <v>3.47</v>
      </c>
      <c r="D198" s="320">
        <v>7.6</v>
      </c>
      <c r="E198" s="320">
        <v>5.76</v>
      </c>
      <c r="F198" s="320">
        <v>4.26</v>
      </c>
      <c r="G198" s="320">
        <v>5.66</v>
      </c>
      <c r="H198" s="320">
        <v>7.05</v>
      </c>
      <c r="I198" s="320">
        <v>5.48</v>
      </c>
      <c r="J198" s="320">
        <v>3.91</v>
      </c>
      <c r="K198" s="320">
        <v>6.56</v>
      </c>
      <c r="L198" s="320">
        <v>4.05</v>
      </c>
      <c r="M198" s="320">
        <v>5.38</v>
      </c>
      <c r="N198" s="320">
        <v>4.71</v>
      </c>
      <c r="O198" s="320">
        <v>6.15</v>
      </c>
      <c r="P198" s="320">
        <v>5.86</v>
      </c>
      <c r="Q198" s="320">
        <v>3.84</v>
      </c>
      <c r="R198" s="320">
        <v>5.82</v>
      </c>
      <c r="S198" s="320">
        <v>5.82</v>
      </c>
      <c r="T198" s="320">
        <v>8.06</v>
      </c>
      <c r="U198" s="320">
        <v>6</v>
      </c>
      <c r="V198" s="320">
        <v>6.34</v>
      </c>
      <c r="W198" s="320" t="s">
        <v>380</v>
      </c>
      <c r="X198" s="320" t="s">
        <v>380</v>
      </c>
      <c r="Y198" s="320">
        <v>5.0199999999999996</v>
      </c>
      <c r="Z198" s="320">
        <v>4.57</v>
      </c>
      <c r="AA198" s="320">
        <v>6.38</v>
      </c>
      <c r="AB198" s="320">
        <v>6.94</v>
      </c>
      <c r="AC198" s="320">
        <v>3.99</v>
      </c>
      <c r="AD198" s="320">
        <v>4.74</v>
      </c>
      <c r="AE198" s="320">
        <v>3.57</v>
      </c>
      <c r="AF198" s="320">
        <v>5.46</v>
      </c>
      <c r="AG198" s="279"/>
    </row>
    <row r="199" spans="2:36" s="291" customFormat="1" x14ac:dyDescent="0.2">
      <c r="B199" s="290">
        <v>0.41666666666666669</v>
      </c>
      <c r="C199" s="320">
        <v>5.28</v>
      </c>
      <c r="D199" s="320">
        <v>5.16</v>
      </c>
      <c r="E199" s="320">
        <v>4.67</v>
      </c>
      <c r="F199" s="320">
        <v>6.07</v>
      </c>
      <c r="G199" s="320">
        <v>6.19</v>
      </c>
      <c r="H199" s="320">
        <v>6.72</v>
      </c>
      <c r="I199" s="320" t="s">
        <v>379</v>
      </c>
      <c r="J199" s="320">
        <v>4.7</v>
      </c>
      <c r="K199" s="320">
        <v>7.39</v>
      </c>
      <c r="L199" s="320">
        <v>4.04</v>
      </c>
      <c r="M199" s="320">
        <v>5.44</v>
      </c>
      <c r="N199" s="320">
        <v>4.59</v>
      </c>
      <c r="O199" s="320">
        <v>4.5999999999999996</v>
      </c>
      <c r="P199" s="320">
        <v>7.45</v>
      </c>
      <c r="Q199" s="320">
        <v>4.16</v>
      </c>
      <c r="R199" s="320">
        <v>5.67</v>
      </c>
      <c r="S199" s="320">
        <v>5.72</v>
      </c>
      <c r="T199" s="320">
        <v>5.13</v>
      </c>
      <c r="U199" s="320">
        <v>5.37</v>
      </c>
      <c r="V199" s="320">
        <v>6.89</v>
      </c>
      <c r="W199" s="320" t="s">
        <v>380</v>
      </c>
      <c r="X199" s="320" t="s">
        <v>380</v>
      </c>
      <c r="Y199" s="320">
        <v>4.78</v>
      </c>
      <c r="Z199" s="320">
        <v>4.5</v>
      </c>
      <c r="AA199" s="320">
        <v>5.76</v>
      </c>
      <c r="AB199" s="320">
        <v>4.8499999999999996</v>
      </c>
      <c r="AC199" s="320">
        <v>5.19</v>
      </c>
      <c r="AD199" s="320">
        <v>6.29</v>
      </c>
      <c r="AE199" s="320">
        <v>4.88</v>
      </c>
      <c r="AF199" s="320">
        <v>3.7</v>
      </c>
      <c r="AG199" s="279"/>
    </row>
    <row r="200" spans="2:36" s="291" customFormat="1" x14ac:dyDescent="0.2">
      <c r="B200" s="290">
        <v>0.45833333333333331</v>
      </c>
      <c r="C200" s="320">
        <v>3.37</v>
      </c>
      <c r="D200" s="320">
        <v>5.13</v>
      </c>
      <c r="E200" s="320">
        <v>4.8</v>
      </c>
      <c r="F200" s="320">
        <v>5.44</v>
      </c>
      <c r="G200" s="320">
        <v>5.25</v>
      </c>
      <c r="H200" s="320">
        <v>4.84</v>
      </c>
      <c r="I200" s="320">
        <v>4.53</v>
      </c>
      <c r="J200" s="320">
        <v>3.66</v>
      </c>
      <c r="K200" s="320">
        <v>5</v>
      </c>
      <c r="L200" s="320">
        <v>3.56</v>
      </c>
      <c r="M200" s="320">
        <v>4.75</v>
      </c>
      <c r="N200" s="320">
        <v>6.71</v>
      </c>
      <c r="O200" s="320">
        <v>5.0599999999999996</v>
      </c>
      <c r="P200" s="320">
        <v>5.26</v>
      </c>
      <c r="Q200" s="320">
        <v>3.22</v>
      </c>
      <c r="R200" s="320">
        <v>4.92</v>
      </c>
      <c r="S200" s="320">
        <v>5.8</v>
      </c>
      <c r="T200" s="320">
        <v>5.41</v>
      </c>
      <c r="U200" s="320">
        <v>6.04</v>
      </c>
      <c r="V200" s="320">
        <v>6.78</v>
      </c>
      <c r="W200" s="320" t="s">
        <v>380</v>
      </c>
      <c r="X200" s="320" t="s">
        <v>380</v>
      </c>
      <c r="Y200" s="320">
        <v>5.68</v>
      </c>
      <c r="Z200" s="320">
        <v>4.45</v>
      </c>
      <c r="AA200" s="320">
        <v>5.28</v>
      </c>
      <c r="AB200" s="320">
        <v>4.53</v>
      </c>
      <c r="AC200" s="320">
        <v>4.55</v>
      </c>
      <c r="AD200" s="320">
        <v>5.58</v>
      </c>
      <c r="AE200" s="320">
        <v>5.59</v>
      </c>
      <c r="AF200" s="320">
        <v>4.6500000000000004</v>
      </c>
      <c r="AG200" s="279"/>
    </row>
    <row r="201" spans="2:36" s="291" customFormat="1" x14ac:dyDescent="0.2">
      <c r="B201" s="290">
        <v>0.5</v>
      </c>
      <c r="C201" s="320">
        <v>3.15</v>
      </c>
      <c r="D201" s="320">
        <v>6.69</v>
      </c>
      <c r="E201" s="320">
        <v>5.34</v>
      </c>
      <c r="F201" s="320">
        <v>5.68</v>
      </c>
      <c r="G201" s="320">
        <v>4.78</v>
      </c>
      <c r="H201" s="320">
        <v>4.57</v>
      </c>
      <c r="I201" s="320">
        <v>4.83</v>
      </c>
      <c r="J201" s="320">
        <v>3.32</v>
      </c>
      <c r="K201" s="320">
        <v>3.91</v>
      </c>
      <c r="L201" s="320">
        <v>4.1399999999999997</v>
      </c>
      <c r="M201" s="320">
        <v>4.9400000000000004</v>
      </c>
      <c r="N201" s="320">
        <v>4.5599999999999996</v>
      </c>
      <c r="O201" s="320">
        <v>5.22</v>
      </c>
      <c r="P201" s="320">
        <v>5.62</v>
      </c>
      <c r="Q201" s="320">
        <v>3.27</v>
      </c>
      <c r="R201" s="320">
        <v>6.85</v>
      </c>
      <c r="S201" s="320">
        <v>5.91</v>
      </c>
      <c r="T201" s="320" t="s">
        <v>379</v>
      </c>
      <c r="U201" s="320">
        <v>5.77</v>
      </c>
      <c r="V201" s="320">
        <v>5.97</v>
      </c>
      <c r="W201" s="320" t="s">
        <v>380</v>
      </c>
      <c r="X201" s="320" t="s">
        <v>380</v>
      </c>
      <c r="Y201" s="320">
        <v>4.84</v>
      </c>
      <c r="Z201" s="320">
        <v>5.05</v>
      </c>
      <c r="AA201" s="320">
        <v>3.49</v>
      </c>
      <c r="AB201" s="320">
        <v>5.28</v>
      </c>
      <c r="AC201" s="320">
        <v>3.57</v>
      </c>
      <c r="AD201" s="320">
        <v>5.2</v>
      </c>
      <c r="AE201" s="320">
        <v>2.92</v>
      </c>
      <c r="AF201" s="320">
        <v>4.33</v>
      </c>
      <c r="AG201" s="279"/>
    </row>
    <row r="202" spans="2:36" s="291" customFormat="1" x14ac:dyDescent="0.2">
      <c r="B202" s="290">
        <v>0.54166666666666663</v>
      </c>
      <c r="C202" s="320">
        <v>3.41</v>
      </c>
      <c r="D202" s="320">
        <v>4.82</v>
      </c>
      <c r="E202" s="320">
        <v>5.37</v>
      </c>
      <c r="F202" s="320">
        <v>5.37</v>
      </c>
      <c r="G202" s="320">
        <v>5.05</v>
      </c>
      <c r="H202" s="320">
        <v>4.42</v>
      </c>
      <c r="I202" s="320">
        <v>5.36</v>
      </c>
      <c r="J202" s="320">
        <v>3.7</v>
      </c>
      <c r="K202" s="320">
        <v>4.1900000000000004</v>
      </c>
      <c r="L202" s="320">
        <v>5.57</v>
      </c>
      <c r="M202" s="320">
        <v>5.7</v>
      </c>
      <c r="N202" s="320">
        <v>4.13</v>
      </c>
      <c r="O202" s="320">
        <v>5.76</v>
      </c>
      <c r="P202" s="320">
        <v>5.32</v>
      </c>
      <c r="Q202" s="320">
        <v>4.51</v>
      </c>
      <c r="R202" s="320">
        <v>7.13</v>
      </c>
      <c r="S202" s="320">
        <v>5.13</v>
      </c>
      <c r="T202" s="320" t="s">
        <v>379</v>
      </c>
      <c r="U202" s="320">
        <v>5.25</v>
      </c>
      <c r="V202" s="320">
        <v>5.56</v>
      </c>
      <c r="W202" s="320" t="s">
        <v>380</v>
      </c>
      <c r="X202" s="320" t="s">
        <v>380</v>
      </c>
      <c r="Y202" s="320">
        <v>4.58</v>
      </c>
      <c r="Z202" s="320">
        <v>4.08</v>
      </c>
      <c r="AA202" s="320">
        <v>3.29</v>
      </c>
      <c r="AB202" s="320">
        <v>3.1</v>
      </c>
      <c r="AC202" s="320">
        <v>3.51</v>
      </c>
      <c r="AD202" s="320">
        <v>4.59</v>
      </c>
      <c r="AE202" s="320">
        <v>5.18</v>
      </c>
      <c r="AF202" s="320">
        <v>3.34</v>
      </c>
      <c r="AG202" s="279"/>
    </row>
    <row r="203" spans="2:36" s="291" customFormat="1" x14ac:dyDescent="0.2">
      <c r="B203" s="290">
        <v>0.58333333333333337</v>
      </c>
      <c r="C203" s="320">
        <v>3.97</v>
      </c>
      <c r="D203" s="320">
        <v>5.09</v>
      </c>
      <c r="E203" s="320">
        <v>5.22</v>
      </c>
      <c r="F203" s="320">
        <v>5.42</v>
      </c>
      <c r="G203" s="320">
        <v>4.93</v>
      </c>
      <c r="H203" s="320">
        <v>5.64</v>
      </c>
      <c r="I203" s="320">
        <v>5.58</v>
      </c>
      <c r="J203" s="320">
        <v>4.3099999999999996</v>
      </c>
      <c r="K203" s="320">
        <v>4.66</v>
      </c>
      <c r="L203" s="320">
        <v>4.6900000000000004</v>
      </c>
      <c r="M203" s="320">
        <v>4.93</v>
      </c>
      <c r="N203" s="320">
        <v>5.94</v>
      </c>
      <c r="O203" s="320">
        <v>5.73</v>
      </c>
      <c r="P203" s="320">
        <v>5.62</v>
      </c>
      <c r="Q203" s="320">
        <v>3.85</v>
      </c>
      <c r="R203" s="320">
        <v>5.88</v>
      </c>
      <c r="S203" s="320">
        <v>5.12</v>
      </c>
      <c r="T203" s="320">
        <v>5.18</v>
      </c>
      <c r="U203" s="320">
        <v>5.72</v>
      </c>
      <c r="V203" s="320">
        <v>5.43</v>
      </c>
      <c r="W203" s="320" t="s">
        <v>380</v>
      </c>
      <c r="X203" s="320" t="s">
        <v>380</v>
      </c>
      <c r="Y203" s="320">
        <v>4.8600000000000003</v>
      </c>
      <c r="Z203" s="320">
        <v>4.8</v>
      </c>
      <c r="AA203" s="320">
        <v>4.1100000000000003</v>
      </c>
      <c r="AB203" s="320">
        <v>2.96</v>
      </c>
      <c r="AC203" s="320">
        <v>3.99</v>
      </c>
      <c r="AD203" s="320">
        <v>4.29</v>
      </c>
      <c r="AE203" s="320">
        <v>4.01</v>
      </c>
      <c r="AF203" s="320">
        <v>3.99</v>
      </c>
      <c r="AG203" s="279"/>
    </row>
    <row r="204" spans="2:36" s="291" customFormat="1" x14ac:dyDescent="0.2">
      <c r="B204" s="290">
        <v>0.625</v>
      </c>
      <c r="C204" s="320">
        <v>4.04</v>
      </c>
      <c r="D204" s="320">
        <v>5.67</v>
      </c>
      <c r="E204" s="320">
        <v>7.04</v>
      </c>
      <c r="F204" s="320">
        <v>6.06</v>
      </c>
      <c r="G204" s="320">
        <v>5.43</v>
      </c>
      <c r="H204" s="320">
        <v>5.09</v>
      </c>
      <c r="I204" s="320">
        <v>4.42</v>
      </c>
      <c r="J204" s="320">
        <v>3.83</v>
      </c>
      <c r="K204" s="320">
        <v>7.19</v>
      </c>
      <c r="L204" s="320">
        <v>4.83</v>
      </c>
      <c r="M204" s="320">
        <v>5.49</v>
      </c>
      <c r="N204" s="320">
        <v>5.64</v>
      </c>
      <c r="O204" s="320">
        <v>5.09</v>
      </c>
      <c r="P204" s="320">
        <v>5.61</v>
      </c>
      <c r="Q204" s="320">
        <v>4.66</v>
      </c>
      <c r="R204" s="320">
        <v>5.5</v>
      </c>
      <c r="S204" s="320">
        <v>5.4</v>
      </c>
      <c r="T204" s="320" t="s">
        <v>379</v>
      </c>
      <c r="U204" s="320">
        <v>5.86</v>
      </c>
      <c r="V204" s="320" t="s">
        <v>379</v>
      </c>
      <c r="W204" s="320" t="s">
        <v>380</v>
      </c>
      <c r="X204" s="320" t="s">
        <v>380</v>
      </c>
      <c r="Y204" s="320">
        <v>5.69</v>
      </c>
      <c r="Z204" s="320">
        <v>4.22</v>
      </c>
      <c r="AA204" s="320">
        <v>3.74</v>
      </c>
      <c r="AB204" s="320">
        <v>3.61</v>
      </c>
      <c r="AC204" s="320">
        <v>3.65</v>
      </c>
      <c r="AD204" s="320">
        <v>4.59</v>
      </c>
      <c r="AE204" s="320">
        <v>3.66</v>
      </c>
      <c r="AF204" s="320">
        <v>4.3899999999999997</v>
      </c>
      <c r="AG204" s="279"/>
    </row>
    <row r="205" spans="2:36" s="291" customFormat="1" x14ac:dyDescent="0.2">
      <c r="B205" s="290">
        <v>0.66666666666666663</v>
      </c>
      <c r="C205" s="320">
        <v>3.27</v>
      </c>
      <c r="D205" s="320">
        <v>5.26</v>
      </c>
      <c r="E205" s="320">
        <v>7.31</v>
      </c>
      <c r="F205" s="320">
        <v>5.92</v>
      </c>
      <c r="G205" s="320">
        <v>5.7</v>
      </c>
      <c r="H205" s="320">
        <v>5.61</v>
      </c>
      <c r="I205" s="320">
        <v>3.68</v>
      </c>
      <c r="J205" s="320">
        <v>3.75</v>
      </c>
      <c r="K205" s="320">
        <v>5.42</v>
      </c>
      <c r="L205" s="320">
        <v>6.38</v>
      </c>
      <c r="M205" s="320">
        <v>6.46</v>
      </c>
      <c r="N205" s="320">
        <v>6.01</v>
      </c>
      <c r="O205" s="320">
        <v>4.95</v>
      </c>
      <c r="P205" s="320">
        <v>6.69</v>
      </c>
      <c r="Q205" s="320">
        <v>3.34</v>
      </c>
      <c r="R205" s="320">
        <v>6.21</v>
      </c>
      <c r="S205" s="320">
        <v>5.43</v>
      </c>
      <c r="T205" s="320">
        <v>6.78</v>
      </c>
      <c r="U205" s="320">
        <v>5.22</v>
      </c>
      <c r="V205" s="320">
        <v>5.52</v>
      </c>
      <c r="W205" s="320" t="s">
        <v>380</v>
      </c>
      <c r="X205" s="320" t="s">
        <v>380</v>
      </c>
      <c r="Y205" s="320">
        <v>6.05</v>
      </c>
      <c r="Z205" s="320">
        <v>7.67</v>
      </c>
      <c r="AA205" s="320">
        <v>3.44</v>
      </c>
      <c r="AB205" s="320">
        <v>3.37</v>
      </c>
      <c r="AC205" s="320">
        <v>3.25</v>
      </c>
      <c r="AD205" s="320">
        <v>4.46</v>
      </c>
      <c r="AE205" s="320">
        <v>4.62</v>
      </c>
      <c r="AF205" s="320">
        <v>4.42</v>
      </c>
      <c r="AG205" s="279"/>
    </row>
    <row r="206" spans="2:36" s="291" customFormat="1" x14ac:dyDescent="0.2">
      <c r="B206" s="290">
        <v>0.70833333333333337</v>
      </c>
      <c r="C206" s="320">
        <v>3.67</v>
      </c>
      <c r="D206" s="320">
        <v>5.63</v>
      </c>
      <c r="E206" s="320">
        <v>8.01</v>
      </c>
      <c r="F206" s="320">
        <v>5.91</v>
      </c>
      <c r="G206" s="320">
        <v>7.12</v>
      </c>
      <c r="H206" s="320">
        <v>9.98</v>
      </c>
      <c r="I206" s="320">
        <v>12.29</v>
      </c>
      <c r="J206" s="320">
        <v>4.9000000000000004</v>
      </c>
      <c r="K206" s="320">
        <v>8</v>
      </c>
      <c r="L206" s="320">
        <v>5.59</v>
      </c>
      <c r="M206" s="320">
        <v>6.35</v>
      </c>
      <c r="N206" s="320">
        <v>6.59</v>
      </c>
      <c r="O206" s="320">
        <v>6.33</v>
      </c>
      <c r="P206" s="320">
        <v>7.19</v>
      </c>
      <c r="Q206" s="320">
        <v>3.64</v>
      </c>
      <c r="R206" s="320">
        <v>6.04</v>
      </c>
      <c r="S206" s="320">
        <v>5.77</v>
      </c>
      <c r="T206" s="320">
        <v>9.1199999999999992</v>
      </c>
      <c r="U206" s="320">
        <v>5.59</v>
      </c>
      <c r="V206" s="320">
        <v>5.9</v>
      </c>
      <c r="W206" s="320" t="s">
        <v>380</v>
      </c>
      <c r="X206" s="320" t="s">
        <v>380</v>
      </c>
      <c r="Y206" s="320">
        <v>8.4700000000000006</v>
      </c>
      <c r="Z206" s="320">
        <v>5.63</v>
      </c>
      <c r="AA206" s="320">
        <v>3.11</v>
      </c>
      <c r="AB206" s="320">
        <v>4.03</v>
      </c>
      <c r="AC206" s="320">
        <v>5.15</v>
      </c>
      <c r="AD206" s="320">
        <v>4.4400000000000004</v>
      </c>
      <c r="AE206" s="320">
        <v>3.89</v>
      </c>
      <c r="AF206" s="320">
        <v>6.94</v>
      </c>
      <c r="AG206" s="279"/>
    </row>
    <row r="207" spans="2:36" s="291" customFormat="1" x14ac:dyDescent="0.2">
      <c r="B207" s="290">
        <v>0.75</v>
      </c>
      <c r="C207" s="320">
        <v>4.57</v>
      </c>
      <c r="D207" s="320">
        <v>6.56</v>
      </c>
      <c r="E207" s="320">
        <v>9.06</v>
      </c>
      <c r="F207" s="320">
        <v>8</v>
      </c>
      <c r="G207" s="320">
        <v>8.51</v>
      </c>
      <c r="H207" s="320">
        <v>7.88</v>
      </c>
      <c r="I207" s="320">
        <v>11</v>
      </c>
      <c r="J207" s="320">
        <v>5.69</v>
      </c>
      <c r="K207" s="320">
        <v>9.6</v>
      </c>
      <c r="L207" s="320">
        <v>7.97</v>
      </c>
      <c r="M207" s="320">
        <v>8.43</v>
      </c>
      <c r="N207" s="320">
        <v>8.65</v>
      </c>
      <c r="O207" s="320">
        <v>6.74</v>
      </c>
      <c r="P207" s="320" t="s">
        <v>379</v>
      </c>
      <c r="Q207" s="320">
        <v>4.96</v>
      </c>
      <c r="R207" s="320">
        <v>7.93</v>
      </c>
      <c r="S207" s="320">
        <v>6.98</v>
      </c>
      <c r="T207" s="320" t="s">
        <v>379</v>
      </c>
      <c r="U207" s="320">
        <v>8.07</v>
      </c>
      <c r="V207" s="320" t="s">
        <v>379</v>
      </c>
      <c r="W207" s="320" t="s">
        <v>380</v>
      </c>
      <c r="X207" s="320" t="s">
        <v>380</v>
      </c>
      <c r="Y207" s="320">
        <v>8.27</v>
      </c>
      <c r="Z207" s="320">
        <v>7.95</v>
      </c>
      <c r="AA207" s="320">
        <v>4.99</v>
      </c>
      <c r="AB207" s="320">
        <v>7.01</v>
      </c>
      <c r="AC207" s="320">
        <v>5.8</v>
      </c>
      <c r="AD207" s="320">
        <v>6.28</v>
      </c>
      <c r="AE207" s="320">
        <v>5.47</v>
      </c>
      <c r="AF207" s="320">
        <v>6.72</v>
      </c>
      <c r="AG207" s="279"/>
      <c r="AJ207"/>
    </row>
    <row r="208" spans="2:36" s="291" customFormat="1" x14ac:dyDescent="0.2">
      <c r="B208" s="290">
        <v>0.79166666666666663</v>
      </c>
      <c r="C208" s="320">
        <v>4.0599999999999996</v>
      </c>
      <c r="D208" s="320">
        <v>5.03</v>
      </c>
      <c r="E208" s="320">
        <v>7.99</v>
      </c>
      <c r="F208" s="320">
        <v>6.7</v>
      </c>
      <c r="G208" s="320">
        <v>7.66</v>
      </c>
      <c r="H208" s="320">
        <v>5.4</v>
      </c>
      <c r="I208" s="320">
        <v>6.95</v>
      </c>
      <c r="J208" s="320">
        <v>4.58</v>
      </c>
      <c r="K208" s="320">
        <v>10.16</v>
      </c>
      <c r="L208" s="320">
        <v>6.58</v>
      </c>
      <c r="M208" s="320">
        <v>6.73</v>
      </c>
      <c r="N208" s="320">
        <v>7.39</v>
      </c>
      <c r="O208" s="320">
        <v>5.12</v>
      </c>
      <c r="P208" s="320" t="s">
        <v>380</v>
      </c>
      <c r="Q208" s="320">
        <v>4.4000000000000004</v>
      </c>
      <c r="R208" s="320">
        <v>5.91</v>
      </c>
      <c r="S208" s="320">
        <v>5.28</v>
      </c>
      <c r="T208" s="320">
        <v>7</v>
      </c>
      <c r="U208" s="320">
        <v>7.73</v>
      </c>
      <c r="V208" s="320" t="s">
        <v>380</v>
      </c>
      <c r="W208" s="320" t="s">
        <v>380</v>
      </c>
      <c r="X208" s="320" t="s">
        <v>380</v>
      </c>
      <c r="Y208" s="320">
        <v>7.72</v>
      </c>
      <c r="Z208" s="320">
        <v>8.59</v>
      </c>
      <c r="AA208" s="320">
        <v>6.53</v>
      </c>
      <c r="AB208" s="320">
        <v>7.52</v>
      </c>
      <c r="AC208" s="320">
        <v>12.4</v>
      </c>
      <c r="AD208" s="320">
        <v>5.87</v>
      </c>
      <c r="AE208" s="320">
        <v>7.3</v>
      </c>
      <c r="AF208" s="320">
        <v>7.49</v>
      </c>
      <c r="AG208" s="279"/>
      <c r="AJ208"/>
    </row>
    <row r="209" spans="2:36" s="291" customFormat="1" x14ac:dyDescent="0.2">
      <c r="B209" s="290">
        <v>0.83333333333333337</v>
      </c>
      <c r="C209" s="320">
        <v>3.59</v>
      </c>
      <c r="D209" s="320">
        <v>4</v>
      </c>
      <c r="E209" s="320">
        <v>5.63</v>
      </c>
      <c r="F209" s="320">
        <v>5.95</v>
      </c>
      <c r="G209" s="320">
        <v>5.42</v>
      </c>
      <c r="H209" s="320">
        <v>7.32</v>
      </c>
      <c r="I209" s="320">
        <v>19.57</v>
      </c>
      <c r="J209" s="320">
        <v>3.97</v>
      </c>
      <c r="K209" s="320">
        <v>6.55</v>
      </c>
      <c r="L209" s="320">
        <v>5.46</v>
      </c>
      <c r="M209" s="320">
        <v>5.41</v>
      </c>
      <c r="N209" s="320">
        <v>6.06</v>
      </c>
      <c r="O209" s="320">
        <v>6.34</v>
      </c>
      <c r="P209" s="320" t="s">
        <v>379</v>
      </c>
      <c r="Q209" s="320">
        <v>3.62</v>
      </c>
      <c r="R209" s="320">
        <v>4.4800000000000004</v>
      </c>
      <c r="S209" s="320">
        <v>3.34</v>
      </c>
      <c r="T209" s="320">
        <v>6.12</v>
      </c>
      <c r="U209" s="320">
        <v>5.83</v>
      </c>
      <c r="V209" s="320" t="s">
        <v>380</v>
      </c>
      <c r="W209" s="320" t="s">
        <v>380</v>
      </c>
      <c r="X209" s="320" t="s">
        <v>380</v>
      </c>
      <c r="Y209" s="320">
        <v>5.64</v>
      </c>
      <c r="Z209" s="320">
        <v>5.2</v>
      </c>
      <c r="AA209" s="320">
        <v>4.75</v>
      </c>
      <c r="AB209" s="320">
        <v>5.36</v>
      </c>
      <c r="AC209" s="320">
        <v>9.33</v>
      </c>
      <c r="AD209" s="320">
        <v>5.45</v>
      </c>
      <c r="AE209" s="320">
        <v>4.95</v>
      </c>
      <c r="AF209" s="320">
        <v>6.01</v>
      </c>
      <c r="AG209" s="279"/>
      <c r="AJ209"/>
    </row>
    <row r="210" spans="2:36" s="291" customFormat="1" x14ac:dyDescent="0.2">
      <c r="B210" s="290">
        <v>0.875</v>
      </c>
      <c r="C210" s="320">
        <v>3.17</v>
      </c>
      <c r="D210" s="320">
        <v>5.56</v>
      </c>
      <c r="E210" s="320">
        <v>4.67</v>
      </c>
      <c r="F210" s="320">
        <v>4.1500000000000004</v>
      </c>
      <c r="G210" s="320">
        <v>4.5999999999999996</v>
      </c>
      <c r="H210" s="320">
        <v>5.73</v>
      </c>
      <c r="I210" s="320">
        <v>15.65</v>
      </c>
      <c r="J210" s="320">
        <v>3.68</v>
      </c>
      <c r="K210" s="320">
        <v>6.34</v>
      </c>
      <c r="L210" s="320">
        <v>5.3</v>
      </c>
      <c r="M210" s="320">
        <v>5.55</v>
      </c>
      <c r="N210" s="320">
        <v>4.7300000000000004</v>
      </c>
      <c r="O210" s="320">
        <v>5.28</v>
      </c>
      <c r="P210" s="320">
        <v>5.6</v>
      </c>
      <c r="Q210" s="320">
        <v>3.2</v>
      </c>
      <c r="R210" s="320">
        <v>3.06</v>
      </c>
      <c r="S210" s="320">
        <v>2.96</v>
      </c>
      <c r="T210" s="320">
        <v>4.09</v>
      </c>
      <c r="U210" s="320">
        <v>4.66</v>
      </c>
      <c r="V210" s="320" t="s">
        <v>380</v>
      </c>
      <c r="W210" s="320" t="s">
        <v>380</v>
      </c>
      <c r="X210" s="320" t="s">
        <v>380</v>
      </c>
      <c r="Y210" s="320">
        <v>5.07</v>
      </c>
      <c r="Z210" s="320">
        <v>3.65</v>
      </c>
      <c r="AA210" s="320">
        <v>4.1100000000000003</v>
      </c>
      <c r="AB210" s="320">
        <v>7.42</v>
      </c>
      <c r="AC210" s="320">
        <v>10.210000000000001</v>
      </c>
      <c r="AD210" s="320">
        <v>4.22</v>
      </c>
      <c r="AE210" s="320">
        <v>3.76</v>
      </c>
      <c r="AF210" s="320">
        <v>4.45</v>
      </c>
      <c r="AG210" s="279"/>
      <c r="AJ210"/>
    </row>
    <row r="211" spans="2:36" s="291" customFormat="1" x14ac:dyDescent="0.2">
      <c r="B211" s="290">
        <v>0.91666666666666663</v>
      </c>
      <c r="C211" s="320">
        <v>3.19</v>
      </c>
      <c r="D211" s="320">
        <v>3.15</v>
      </c>
      <c r="E211" s="320">
        <v>4.1100000000000003</v>
      </c>
      <c r="F211" s="320">
        <v>3.78</v>
      </c>
      <c r="G211" s="320">
        <v>4.57</v>
      </c>
      <c r="H211" s="320">
        <v>7.03</v>
      </c>
      <c r="I211" s="320">
        <v>16.09</v>
      </c>
      <c r="J211" s="320">
        <v>3.33</v>
      </c>
      <c r="K211" s="320">
        <v>7.46</v>
      </c>
      <c r="L211" s="320">
        <v>7.12</v>
      </c>
      <c r="M211" s="320">
        <v>5.12</v>
      </c>
      <c r="N211" s="320">
        <v>4.78</v>
      </c>
      <c r="O211" s="320">
        <v>5.74</v>
      </c>
      <c r="P211" s="320">
        <v>4.7</v>
      </c>
      <c r="Q211" s="320">
        <v>6.47</v>
      </c>
      <c r="R211" s="320">
        <v>4.03</v>
      </c>
      <c r="S211" s="320">
        <v>4.8600000000000003</v>
      </c>
      <c r="T211" s="320">
        <v>2.8</v>
      </c>
      <c r="U211" s="320">
        <v>4.6399999999999997</v>
      </c>
      <c r="V211" s="320" t="s">
        <v>380</v>
      </c>
      <c r="W211" s="320" t="s">
        <v>380</v>
      </c>
      <c r="X211" s="320" t="s">
        <v>380</v>
      </c>
      <c r="Y211" s="320">
        <v>4.0199999999999996</v>
      </c>
      <c r="Z211" s="320">
        <v>3.84</v>
      </c>
      <c r="AA211" s="320">
        <v>6.89</v>
      </c>
      <c r="AB211" s="320">
        <v>13.18</v>
      </c>
      <c r="AC211" s="320">
        <v>12.16</v>
      </c>
      <c r="AD211" s="320">
        <v>4.1399999999999997</v>
      </c>
      <c r="AE211" s="320">
        <v>3.15</v>
      </c>
      <c r="AF211" s="320">
        <v>3.91</v>
      </c>
      <c r="AG211" s="279"/>
    </row>
    <row r="212" spans="2:36" s="291" customFormat="1" x14ac:dyDescent="0.2">
      <c r="B212" s="290">
        <v>0.95833333333333337</v>
      </c>
      <c r="C212" s="320">
        <v>2.88</v>
      </c>
      <c r="D212" s="320">
        <v>3.54</v>
      </c>
      <c r="E212" s="320">
        <v>3.51</v>
      </c>
      <c r="F212" s="320">
        <v>3.25</v>
      </c>
      <c r="G212" s="320">
        <v>2.84</v>
      </c>
      <c r="H212" s="320">
        <v>5.98</v>
      </c>
      <c r="I212" s="320">
        <v>8.0299999999999994</v>
      </c>
      <c r="J212" s="320">
        <v>3.03</v>
      </c>
      <c r="K212" s="320">
        <v>6.05</v>
      </c>
      <c r="L212" s="320">
        <v>7.18</v>
      </c>
      <c r="M212" s="320">
        <v>7.16</v>
      </c>
      <c r="N212" s="320">
        <v>5.84</v>
      </c>
      <c r="O212" s="320">
        <v>7.83</v>
      </c>
      <c r="P212" s="320">
        <v>3.9</v>
      </c>
      <c r="Q212" s="320">
        <v>5.01</v>
      </c>
      <c r="R212" s="320">
        <v>3.22</v>
      </c>
      <c r="S212" s="320">
        <v>7.22</v>
      </c>
      <c r="T212" s="320">
        <v>9.07</v>
      </c>
      <c r="U212" s="320">
        <v>4.5599999999999996</v>
      </c>
      <c r="V212" s="320" t="s">
        <v>380</v>
      </c>
      <c r="W212" s="320" t="s">
        <v>380</v>
      </c>
      <c r="X212" s="320" t="s">
        <v>380</v>
      </c>
      <c r="Y212" s="320">
        <v>3.36</v>
      </c>
      <c r="Z212" s="320">
        <v>2.94</v>
      </c>
      <c r="AA212" s="320">
        <v>6.92</v>
      </c>
      <c r="AB212" s="320">
        <v>8.16</v>
      </c>
      <c r="AC212" s="320">
        <v>7.58</v>
      </c>
      <c r="AD212" s="320">
        <v>3.13</v>
      </c>
      <c r="AE212" s="320">
        <v>6.22</v>
      </c>
      <c r="AF212" s="320">
        <v>2.58</v>
      </c>
      <c r="AG212" s="279"/>
    </row>
    <row r="213" spans="2:36" s="293" customFormat="1" ht="27" customHeight="1" x14ac:dyDescent="0.2">
      <c r="B213" s="288" t="s">
        <v>374</v>
      </c>
      <c r="C213" s="363" t="s">
        <v>375</v>
      </c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64"/>
      <c r="AD213" s="364"/>
      <c r="AE213" s="364"/>
      <c r="AF213" s="365"/>
      <c r="AG213" s="279"/>
    </row>
    <row r="214" spans="2:36" ht="10.5" customHeight="1" x14ac:dyDescent="0.2">
      <c r="B214" s="334" t="s">
        <v>306</v>
      </c>
    </row>
    <row r="215" spans="2:36" ht="10.5" customHeight="1" x14ac:dyDescent="0.2">
      <c r="B215" s="334" t="s">
        <v>381</v>
      </c>
    </row>
  </sheetData>
  <mergeCells count="30">
    <mergeCell ref="C213:AF213"/>
    <mergeCell ref="C171:AG171"/>
    <mergeCell ref="B174:E176"/>
    <mergeCell ref="F174:AF176"/>
    <mergeCell ref="B178:C178"/>
    <mergeCell ref="B182:AF182"/>
    <mergeCell ref="V186:W186"/>
    <mergeCell ref="V144:W144"/>
    <mergeCell ref="B89:E91"/>
    <mergeCell ref="F89:AF91"/>
    <mergeCell ref="B93:C93"/>
    <mergeCell ref="B97:AG97"/>
    <mergeCell ref="V101:W101"/>
    <mergeCell ref="C128:AF128"/>
    <mergeCell ref="B132:E134"/>
    <mergeCell ref="F132:AG134"/>
    <mergeCell ref="B136:C136"/>
    <mergeCell ref="B140:AG140"/>
    <mergeCell ref="C85:AG85"/>
    <mergeCell ref="B2:E4"/>
    <mergeCell ref="F2:AG4"/>
    <mergeCell ref="B6:C6"/>
    <mergeCell ref="B10:AG10"/>
    <mergeCell ref="V14:W14"/>
    <mergeCell ref="C41:S41"/>
    <mergeCell ref="B46:E48"/>
    <mergeCell ref="F46:AG48"/>
    <mergeCell ref="B50:C50"/>
    <mergeCell ref="B54:AG54"/>
    <mergeCell ref="V58:W58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4" manualBreakCount="4">
    <brk id="44" max="32" man="1"/>
    <brk id="87" max="32" man="1"/>
    <brk id="130" max="32" man="1"/>
    <brk id="173" max="3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17"/>
  <sheetViews>
    <sheetView showGridLines="0" view="pageBreakPreview" topLeftCell="A16" zoomScale="70" zoomScaleNormal="60" zoomScaleSheetLayoutView="70" workbookViewId="0">
      <selection activeCell="C171" sqref="C171:AG171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6.7109375" style="279" customWidth="1"/>
    <col min="6" max="6" width="7" style="279" customWidth="1"/>
    <col min="7" max="7" width="6.5703125" style="279" customWidth="1"/>
    <col min="8" max="8" width="6.42578125" style="279" customWidth="1"/>
    <col min="9" max="9" width="7" style="279" customWidth="1"/>
    <col min="10" max="14" width="6.7109375" style="279" bestFit="1" customWidth="1"/>
    <col min="15" max="16" width="6.7109375" style="279" customWidth="1"/>
    <col min="17" max="17" width="6.5703125" style="279" customWidth="1"/>
    <col min="18" max="18" width="6.7109375" style="279" customWidth="1"/>
    <col min="19" max="20" width="7.28515625" style="279" customWidth="1"/>
    <col min="21" max="21" width="6.42578125" style="279" bestFit="1" customWidth="1"/>
    <col min="22" max="23" width="7.140625" style="279" customWidth="1"/>
    <col min="24" max="24" width="6.7109375" style="279" customWidth="1"/>
    <col min="25" max="25" width="6.85546875" style="279" customWidth="1"/>
    <col min="26" max="26" width="7.42578125" style="279" customWidth="1"/>
    <col min="27" max="27" width="8.140625" style="279" customWidth="1"/>
    <col min="28" max="28" width="7.28515625" style="279" customWidth="1"/>
    <col min="29" max="29" width="6.7109375" style="279" bestFit="1" customWidth="1"/>
    <col min="30" max="30" width="7.28515625" style="279" customWidth="1"/>
    <col min="31" max="31" width="7.42578125" style="279" customWidth="1"/>
    <col min="32" max="32" width="7.7109375" style="279" customWidth="1"/>
    <col min="33" max="33" width="7" style="279" customWidth="1"/>
    <col min="34" max="16384" width="11.42578125" style="279"/>
  </cols>
  <sheetData>
    <row r="1" spans="2:32" x14ac:dyDescent="0.2">
      <c r="B1" s="332"/>
    </row>
    <row r="2" spans="2:32" x14ac:dyDescent="0.2">
      <c r="B2" s="379"/>
      <c r="C2" s="379"/>
      <c r="D2" s="379"/>
      <c r="E2" s="379"/>
      <c r="F2" s="366" t="s">
        <v>350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8"/>
    </row>
    <row r="3" spans="2:32" ht="12.75" customHeight="1" x14ac:dyDescent="0.2">
      <c r="B3" s="379"/>
      <c r="C3" s="379"/>
      <c r="D3" s="379"/>
      <c r="E3" s="379"/>
      <c r="F3" s="369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1"/>
    </row>
    <row r="4" spans="2:32" ht="12.75" customHeight="1" x14ac:dyDescent="0.2">
      <c r="B4" s="379"/>
      <c r="C4" s="379"/>
      <c r="D4" s="379"/>
      <c r="E4" s="379"/>
      <c r="F4" s="372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4"/>
    </row>
    <row r="5" spans="2:32" ht="12.75" customHeight="1" x14ac:dyDescent="0.2">
      <c r="B5" s="280"/>
      <c r="C5" s="280"/>
      <c r="D5" s="280"/>
      <c r="E5" s="280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</row>
    <row r="6" spans="2:32" x14ac:dyDescent="0.2">
      <c r="B6" s="359" t="s">
        <v>188</v>
      </c>
      <c r="C6" s="359"/>
      <c r="D6" s="282"/>
      <c r="E6" s="282"/>
      <c r="F6" s="283" t="s">
        <v>323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</row>
    <row r="7" spans="2:32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</row>
    <row r="8" spans="2:32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287"/>
      <c r="W8" s="286"/>
      <c r="X8" s="286"/>
      <c r="Y8" s="286"/>
      <c r="Z8" s="286"/>
      <c r="AA8" s="286"/>
      <c r="AB8" s="286"/>
      <c r="AC8" s="286"/>
      <c r="AD8" s="286"/>
      <c r="AE8" s="286"/>
      <c r="AF8" s="286"/>
    </row>
    <row r="9" spans="2:32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</row>
    <row r="10" spans="2:32" x14ac:dyDescent="0.2">
      <c r="B10" s="360" t="s">
        <v>217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</row>
    <row r="11" spans="2:32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</row>
    <row r="12" spans="2:32" x14ac:dyDescent="0.2">
      <c r="B12" s="282" t="s">
        <v>33</v>
      </c>
      <c r="C12" s="282"/>
      <c r="D12" s="282"/>
      <c r="E12" s="282"/>
      <c r="F12" s="286" t="s">
        <v>317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33" t="s">
        <v>14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</row>
    <row r="13" spans="2:32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</row>
    <row r="14" spans="2:32" x14ac:dyDescent="0.2">
      <c r="B14" s="282" t="s">
        <v>9</v>
      </c>
      <c r="C14" s="282"/>
      <c r="D14" s="282"/>
      <c r="E14" s="282"/>
      <c r="F14" s="286" t="s">
        <v>318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82">
        <v>1193085163</v>
      </c>
      <c r="W14" s="382"/>
      <c r="X14" s="286"/>
      <c r="Y14" s="286"/>
      <c r="Z14" s="286"/>
      <c r="AA14" s="286"/>
      <c r="AB14" s="286"/>
      <c r="AC14" s="286"/>
      <c r="AD14" s="286"/>
      <c r="AE14" s="286"/>
      <c r="AF14" s="286"/>
    </row>
    <row r="15" spans="2:32" ht="15.75" x14ac:dyDescent="0.2">
      <c r="B15" s="280"/>
      <c r="C15" s="280"/>
      <c r="D15" s="280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</row>
    <row r="16" spans="2:32" x14ac:dyDescent="0.2">
      <c r="B16" s="288" t="s">
        <v>257</v>
      </c>
      <c r="C16" s="289">
        <v>15</v>
      </c>
      <c r="D16" s="289">
        <v>16</v>
      </c>
      <c r="E16" s="289">
        <v>17</v>
      </c>
      <c r="F16" s="289">
        <v>18</v>
      </c>
      <c r="G16" s="289">
        <v>19</v>
      </c>
      <c r="H16" s="289">
        <v>20</v>
      </c>
      <c r="I16" s="289">
        <v>21</v>
      </c>
      <c r="J16" s="289">
        <v>22</v>
      </c>
      <c r="K16" s="289">
        <v>23</v>
      </c>
      <c r="L16" s="289">
        <v>24</v>
      </c>
      <c r="M16" s="289">
        <v>25</v>
      </c>
      <c r="N16" s="289">
        <v>26</v>
      </c>
      <c r="O16" s="289">
        <v>27</v>
      </c>
      <c r="P16" s="289">
        <v>28</v>
      </c>
      <c r="Q16" s="289">
        <v>29</v>
      </c>
      <c r="R16" s="289">
        <v>30</v>
      </c>
      <c r="S16" s="289">
        <v>31</v>
      </c>
    </row>
    <row r="17" spans="2:19" x14ac:dyDescent="0.2">
      <c r="B17" s="290">
        <v>0</v>
      </c>
      <c r="C17" s="320">
        <v>201.49</v>
      </c>
      <c r="D17" s="320">
        <v>209.16</v>
      </c>
      <c r="E17" s="320">
        <v>233.03</v>
      </c>
      <c r="F17" s="320">
        <v>259.31</v>
      </c>
      <c r="G17" s="320">
        <v>273.45999999999998</v>
      </c>
      <c r="H17" s="320">
        <v>282.94</v>
      </c>
      <c r="I17" s="320">
        <v>300.12</v>
      </c>
      <c r="J17" s="320">
        <v>316.33999999999997</v>
      </c>
      <c r="K17" s="320">
        <v>330.9</v>
      </c>
      <c r="L17" s="320">
        <v>343.34</v>
      </c>
      <c r="M17" s="320">
        <v>354.11</v>
      </c>
      <c r="N17" s="320">
        <v>374.44</v>
      </c>
      <c r="O17" s="320">
        <v>376.69</v>
      </c>
      <c r="P17" s="320">
        <v>389.99</v>
      </c>
      <c r="Q17" s="320">
        <v>409.38</v>
      </c>
      <c r="R17" s="320">
        <v>409.5</v>
      </c>
      <c r="S17" s="320">
        <v>454.37</v>
      </c>
    </row>
    <row r="18" spans="2:19" x14ac:dyDescent="0.2">
      <c r="B18" s="290">
        <v>4.1666666666666664E-2</v>
      </c>
      <c r="C18" s="320">
        <v>198.55</v>
      </c>
      <c r="D18" s="320">
        <v>218</v>
      </c>
      <c r="E18" s="320">
        <v>233.63</v>
      </c>
      <c r="F18" s="320">
        <v>258.24</v>
      </c>
      <c r="G18" s="320">
        <v>273.8</v>
      </c>
      <c r="H18" s="320">
        <v>282.5</v>
      </c>
      <c r="I18" s="320">
        <v>300.29000000000002</v>
      </c>
      <c r="J18" s="320">
        <v>322.83999999999997</v>
      </c>
      <c r="K18" s="320">
        <v>328.79</v>
      </c>
      <c r="L18" s="320">
        <v>341.58</v>
      </c>
      <c r="M18" s="320">
        <v>358.09</v>
      </c>
      <c r="N18" s="320">
        <v>371</v>
      </c>
      <c r="O18" s="320">
        <v>384.75</v>
      </c>
      <c r="P18" s="320">
        <v>393.27</v>
      </c>
      <c r="Q18" s="320">
        <v>407.65</v>
      </c>
      <c r="R18" s="320">
        <v>419.98</v>
      </c>
      <c r="S18" s="320">
        <v>452.97</v>
      </c>
    </row>
    <row r="19" spans="2:19" x14ac:dyDescent="0.2">
      <c r="B19" s="290">
        <v>8.3333333333333329E-2</v>
      </c>
      <c r="C19" s="320">
        <v>197.35</v>
      </c>
      <c r="D19" s="320">
        <v>217.77</v>
      </c>
      <c r="E19" s="320">
        <v>239.13</v>
      </c>
      <c r="F19" s="320">
        <v>259.2</v>
      </c>
      <c r="G19" s="320">
        <v>271.77</v>
      </c>
      <c r="H19" s="320">
        <v>287.79000000000002</v>
      </c>
      <c r="I19" s="320">
        <v>300.77999999999997</v>
      </c>
      <c r="J19" s="320">
        <v>321.77999999999997</v>
      </c>
      <c r="K19" s="320">
        <v>331.59</v>
      </c>
      <c r="L19" s="320">
        <v>344.26</v>
      </c>
      <c r="M19" s="320">
        <v>358.43</v>
      </c>
      <c r="N19" s="320">
        <v>374.29</v>
      </c>
      <c r="O19" s="320">
        <v>384.04</v>
      </c>
      <c r="P19" s="320">
        <v>392.85</v>
      </c>
      <c r="Q19" s="320">
        <v>408.99</v>
      </c>
      <c r="R19" s="320">
        <v>424.92</v>
      </c>
      <c r="S19" s="320">
        <v>453.61</v>
      </c>
    </row>
    <row r="20" spans="2:19" x14ac:dyDescent="0.2">
      <c r="B20" s="290">
        <v>0.125</v>
      </c>
      <c r="C20" s="320">
        <v>194.54</v>
      </c>
      <c r="D20" s="320">
        <v>218.75</v>
      </c>
      <c r="E20" s="320">
        <v>237.88</v>
      </c>
      <c r="F20" s="320">
        <v>261.83</v>
      </c>
      <c r="G20" s="320">
        <v>272.24</v>
      </c>
      <c r="H20" s="320">
        <v>287.77</v>
      </c>
      <c r="I20" s="320">
        <v>300.58999999999997</v>
      </c>
      <c r="J20" s="320">
        <v>260.99</v>
      </c>
      <c r="K20" s="320">
        <v>328.98</v>
      </c>
      <c r="L20" s="320">
        <v>345.09</v>
      </c>
      <c r="M20" s="320">
        <v>358.77</v>
      </c>
      <c r="N20" s="320">
        <v>379.45</v>
      </c>
      <c r="O20" s="320">
        <v>380.29</v>
      </c>
      <c r="P20" s="320">
        <v>390.88</v>
      </c>
      <c r="Q20" s="320">
        <v>416.18</v>
      </c>
      <c r="R20" s="320">
        <v>424.06</v>
      </c>
      <c r="S20" s="320">
        <v>456.69</v>
      </c>
    </row>
    <row r="21" spans="2:19" x14ac:dyDescent="0.2">
      <c r="B21" s="290">
        <v>0.16666666666666666</v>
      </c>
      <c r="C21" s="320">
        <v>194.78</v>
      </c>
      <c r="D21" s="320">
        <v>219.47</v>
      </c>
      <c r="E21" s="320">
        <v>239.84</v>
      </c>
      <c r="F21" s="320">
        <v>259.63</v>
      </c>
      <c r="G21" s="320">
        <v>272.64</v>
      </c>
      <c r="H21" s="320">
        <v>286.7</v>
      </c>
      <c r="I21" s="320">
        <v>298.70999999999998</v>
      </c>
      <c r="J21" s="320">
        <v>264.64</v>
      </c>
      <c r="K21" s="320">
        <v>329.75</v>
      </c>
      <c r="L21" s="320">
        <v>345.62</v>
      </c>
      <c r="M21" s="320">
        <v>362.21</v>
      </c>
      <c r="N21" s="320">
        <v>381.89</v>
      </c>
      <c r="O21" s="320">
        <v>380.71</v>
      </c>
      <c r="P21" s="320">
        <v>389.34</v>
      </c>
      <c r="Q21" s="320">
        <v>420.09</v>
      </c>
      <c r="R21" s="320">
        <v>430.2</v>
      </c>
      <c r="S21" s="320">
        <v>456.08</v>
      </c>
    </row>
    <row r="22" spans="2:19" x14ac:dyDescent="0.2">
      <c r="B22" s="290">
        <v>0.20833333333333334</v>
      </c>
      <c r="C22" s="320" t="s">
        <v>379</v>
      </c>
      <c r="D22" s="320" t="s">
        <v>379</v>
      </c>
      <c r="E22" s="320" t="s">
        <v>379</v>
      </c>
      <c r="F22" s="320" t="s">
        <v>379</v>
      </c>
      <c r="G22" s="320" t="s">
        <v>379</v>
      </c>
      <c r="H22" s="320" t="s">
        <v>379</v>
      </c>
      <c r="I22" s="320" t="s">
        <v>379</v>
      </c>
      <c r="J22" s="320" t="s">
        <v>379</v>
      </c>
      <c r="K22" s="320" t="s">
        <v>379</v>
      </c>
      <c r="L22" s="320" t="s">
        <v>379</v>
      </c>
      <c r="M22" s="320" t="s">
        <v>379</v>
      </c>
      <c r="N22" s="320" t="s">
        <v>379</v>
      </c>
      <c r="O22" s="320" t="s">
        <v>379</v>
      </c>
      <c r="P22" s="320" t="s">
        <v>379</v>
      </c>
      <c r="Q22" s="320" t="s">
        <v>379</v>
      </c>
      <c r="R22" s="320" t="s">
        <v>379</v>
      </c>
      <c r="S22" s="320" t="s">
        <v>379</v>
      </c>
    </row>
    <row r="23" spans="2:19" x14ac:dyDescent="0.2">
      <c r="B23" s="290">
        <v>0.25</v>
      </c>
      <c r="C23" s="320">
        <v>206.08</v>
      </c>
      <c r="D23" s="320">
        <v>236.59</v>
      </c>
      <c r="E23" s="320">
        <v>253</v>
      </c>
      <c r="F23" s="320">
        <v>274.87</v>
      </c>
      <c r="G23" s="320">
        <v>281.95</v>
      </c>
      <c r="H23" s="320">
        <v>294.42</v>
      </c>
      <c r="I23" s="320">
        <v>322.99</v>
      </c>
      <c r="J23" s="320">
        <v>313.49</v>
      </c>
      <c r="K23" s="320">
        <v>334.51</v>
      </c>
      <c r="L23" s="320">
        <v>366.77</v>
      </c>
      <c r="M23" s="320">
        <v>380.99</v>
      </c>
      <c r="N23" s="320">
        <v>394.39</v>
      </c>
      <c r="O23" s="320">
        <v>392.95</v>
      </c>
      <c r="P23" s="320">
        <v>402.76</v>
      </c>
      <c r="Q23" s="320">
        <v>437.4</v>
      </c>
      <c r="R23" s="320">
        <v>447.91</v>
      </c>
      <c r="S23" s="320">
        <v>460.28</v>
      </c>
    </row>
    <row r="24" spans="2:19" x14ac:dyDescent="0.2">
      <c r="B24" s="290">
        <v>0.29166666666666669</v>
      </c>
      <c r="C24" s="320">
        <v>217.49</v>
      </c>
      <c r="D24" s="320">
        <v>275.22000000000003</v>
      </c>
      <c r="E24" s="320">
        <v>248.99</v>
      </c>
      <c r="F24" s="320">
        <v>274.63</v>
      </c>
      <c r="G24" s="320">
        <v>289.22000000000003</v>
      </c>
      <c r="H24" s="320">
        <v>301.8</v>
      </c>
      <c r="I24" s="320">
        <v>345.67</v>
      </c>
      <c r="J24" s="320">
        <v>335.69</v>
      </c>
      <c r="K24" s="320">
        <v>347.52</v>
      </c>
      <c r="L24" s="320">
        <v>373.76</v>
      </c>
      <c r="M24" s="320">
        <v>377.15</v>
      </c>
      <c r="N24" s="320">
        <v>399.87</v>
      </c>
      <c r="O24" s="320">
        <v>408.37</v>
      </c>
      <c r="P24" s="320">
        <v>412.55</v>
      </c>
      <c r="Q24" s="320">
        <v>438.59</v>
      </c>
      <c r="R24" s="320">
        <v>462.85</v>
      </c>
      <c r="S24" s="320">
        <v>467.02</v>
      </c>
    </row>
    <row r="25" spans="2:19" x14ac:dyDescent="0.2">
      <c r="B25" s="290">
        <v>0.33333333333333331</v>
      </c>
      <c r="C25" s="320">
        <v>221.28</v>
      </c>
      <c r="D25" s="320">
        <v>248.48</v>
      </c>
      <c r="E25" s="320">
        <v>256.48</v>
      </c>
      <c r="F25" s="320">
        <v>273.88</v>
      </c>
      <c r="G25" s="320">
        <v>285.88</v>
      </c>
      <c r="H25" s="320">
        <v>301.25</v>
      </c>
      <c r="I25" s="320">
        <v>324.5</v>
      </c>
      <c r="J25" s="320">
        <v>330.79</v>
      </c>
      <c r="K25" s="320">
        <v>362.33</v>
      </c>
      <c r="L25" s="320">
        <v>373.33</v>
      </c>
      <c r="M25" s="320">
        <v>396.96</v>
      </c>
      <c r="N25" s="320">
        <v>387.12</v>
      </c>
      <c r="O25" s="320">
        <v>407.28</v>
      </c>
      <c r="P25" s="320">
        <v>414.38</v>
      </c>
      <c r="Q25" s="320">
        <v>444.29</v>
      </c>
      <c r="R25" s="320">
        <v>448.25</v>
      </c>
      <c r="S25" s="320">
        <v>469.1</v>
      </c>
    </row>
    <row r="26" spans="2:19" x14ac:dyDescent="0.2">
      <c r="B26" s="290">
        <v>0.375</v>
      </c>
      <c r="C26" s="320">
        <v>218.77</v>
      </c>
      <c r="D26" s="320">
        <v>241.02</v>
      </c>
      <c r="E26" s="320">
        <v>264.17</v>
      </c>
      <c r="F26" s="320">
        <v>275.42</v>
      </c>
      <c r="G26" s="320">
        <v>287.74</v>
      </c>
      <c r="H26" s="320">
        <v>311.83999999999997</v>
      </c>
      <c r="I26" s="320">
        <v>326.83999999999997</v>
      </c>
      <c r="J26" s="320">
        <v>332.38</v>
      </c>
      <c r="K26" s="320">
        <v>364.26</v>
      </c>
      <c r="L26" s="320">
        <v>368.09</v>
      </c>
      <c r="M26" s="320">
        <v>403.07</v>
      </c>
      <c r="N26" s="320">
        <v>384.12</v>
      </c>
      <c r="O26" s="320">
        <v>392.47</v>
      </c>
      <c r="P26" s="320">
        <v>415.79</v>
      </c>
      <c r="Q26" s="320">
        <v>428.72</v>
      </c>
      <c r="R26" s="320">
        <v>446.78</v>
      </c>
      <c r="S26" s="320">
        <v>458.79</v>
      </c>
    </row>
    <row r="27" spans="2:19" x14ac:dyDescent="0.2">
      <c r="B27" s="290">
        <v>0.41666666666666669</v>
      </c>
      <c r="C27" s="320">
        <v>215.35</v>
      </c>
      <c r="D27" s="320">
        <v>233.76</v>
      </c>
      <c r="E27" s="320">
        <v>262.45</v>
      </c>
      <c r="F27" s="320">
        <v>286.95</v>
      </c>
      <c r="G27" s="320">
        <v>282.51</v>
      </c>
      <c r="H27" s="320">
        <v>309.67</v>
      </c>
      <c r="I27" s="320">
        <v>341.7</v>
      </c>
      <c r="J27" s="320">
        <v>326.88</v>
      </c>
      <c r="K27" s="320">
        <v>357.72</v>
      </c>
      <c r="L27" s="320">
        <v>376.56</v>
      </c>
      <c r="M27" s="320">
        <v>393.49</v>
      </c>
      <c r="N27" s="320">
        <v>370.66</v>
      </c>
      <c r="O27" s="320">
        <v>379.62</v>
      </c>
      <c r="P27" s="320">
        <v>416.64</v>
      </c>
      <c r="Q27" s="320">
        <v>423.73</v>
      </c>
      <c r="R27" s="320">
        <v>439.06</v>
      </c>
      <c r="S27" s="320">
        <v>453.82</v>
      </c>
    </row>
    <row r="28" spans="2:19" x14ac:dyDescent="0.2">
      <c r="B28" s="290">
        <v>0.45833333333333331</v>
      </c>
      <c r="C28" s="320">
        <v>200.09</v>
      </c>
      <c r="D28" s="320">
        <v>199.67</v>
      </c>
      <c r="E28" s="320">
        <v>241</v>
      </c>
      <c r="F28" s="320">
        <v>282.88</v>
      </c>
      <c r="G28" s="320">
        <v>271.3</v>
      </c>
      <c r="H28" s="320">
        <v>290.97000000000003</v>
      </c>
      <c r="I28" s="320">
        <v>332.02</v>
      </c>
      <c r="J28" s="320">
        <v>330.43</v>
      </c>
      <c r="K28" s="320">
        <v>347.28</v>
      </c>
      <c r="L28" s="320">
        <v>358.73</v>
      </c>
      <c r="M28" s="320">
        <v>375.33</v>
      </c>
      <c r="N28" s="320">
        <v>368.79</v>
      </c>
      <c r="O28" s="320">
        <v>364.19</v>
      </c>
      <c r="P28" s="320">
        <v>403</v>
      </c>
      <c r="Q28" s="320">
        <v>413.22</v>
      </c>
      <c r="R28" s="320">
        <v>427.6</v>
      </c>
      <c r="S28" s="320">
        <v>438.47</v>
      </c>
    </row>
    <row r="29" spans="2:19" x14ac:dyDescent="0.2">
      <c r="B29" s="290">
        <v>0.5</v>
      </c>
      <c r="C29" s="320">
        <v>198.76</v>
      </c>
      <c r="D29" s="320">
        <v>204.12</v>
      </c>
      <c r="E29" s="320">
        <v>235.32</v>
      </c>
      <c r="F29" s="320">
        <v>263.14</v>
      </c>
      <c r="G29" s="320">
        <v>261.01</v>
      </c>
      <c r="H29" s="320">
        <v>280.13</v>
      </c>
      <c r="I29" s="320">
        <v>338.44</v>
      </c>
      <c r="J29" s="320">
        <v>323.92</v>
      </c>
      <c r="K29" s="320">
        <v>341.11</v>
      </c>
      <c r="L29" s="320">
        <v>353.32</v>
      </c>
      <c r="M29" s="320">
        <v>379.32</v>
      </c>
      <c r="N29" s="320">
        <v>352.41</v>
      </c>
      <c r="O29" s="320">
        <v>364.04</v>
      </c>
      <c r="P29" s="320">
        <v>392.77</v>
      </c>
      <c r="Q29" s="320">
        <v>418.11</v>
      </c>
      <c r="R29" s="320">
        <v>416.27</v>
      </c>
      <c r="S29" s="320">
        <v>436.67</v>
      </c>
    </row>
    <row r="30" spans="2:19" x14ac:dyDescent="0.2">
      <c r="B30" s="290">
        <v>0.54166666666666663</v>
      </c>
      <c r="C30" s="320">
        <v>175.9</v>
      </c>
      <c r="D30" s="320">
        <v>212.89</v>
      </c>
      <c r="E30" s="320">
        <v>232.52</v>
      </c>
      <c r="F30" s="320">
        <v>256.93</v>
      </c>
      <c r="G30" s="320">
        <v>254.89</v>
      </c>
      <c r="H30" s="320">
        <v>271.58</v>
      </c>
      <c r="I30" s="320">
        <v>315.04000000000002</v>
      </c>
      <c r="J30" s="320">
        <v>317.41000000000003</v>
      </c>
      <c r="K30" s="320">
        <v>343.46</v>
      </c>
      <c r="L30" s="320">
        <v>355.98</v>
      </c>
      <c r="M30" s="320">
        <v>378.17</v>
      </c>
      <c r="N30" s="320">
        <v>350.87</v>
      </c>
      <c r="O30" s="320">
        <v>357.26</v>
      </c>
      <c r="P30" s="320">
        <v>390.74</v>
      </c>
      <c r="Q30" s="320">
        <v>402.79</v>
      </c>
      <c r="R30" s="320">
        <v>418.32</v>
      </c>
      <c r="S30" s="320">
        <v>428.89</v>
      </c>
    </row>
    <row r="31" spans="2:19" x14ac:dyDescent="0.2">
      <c r="B31" s="290">
        <v>0.58333333333333337</v>
      </c>
      <c r="C31" s="320">
        <v>183.46</v>
      </c>
      <c r="D31" s="320">
        <v>199.09</v>
      </c>
      <c r="E31" s="320">
        <v>235.72</v>
      </c>
      <c r="F31" s="320">
        <v>258.87</v>
      </c>
      <c r="G31" s="320">
        <v>250.88</v>
      </c>
      <c r="H31" s="320">
        <v>274.98</v>
      </c>
      <c r="I31" s="320">
        <v>316.20999999999998</v>
      </c>
      <c r="J31" s="320">
        <v>312.60000000000002</v>
      </c>
      <c r="K31" s="320">
        <v>335</v>
      </c>
      <c r="L31" s="320">
        <v>351.48</v>
      </c>
      <c r="M31" s="320">
        <v>368.43</v>
      </c>
      <c r="N31" s="320">
        <v>353.49</v>
      </c>
      <c r="O31" s="320">
        <v>357.27</v>
      </c>
      <c r="P31" s="320">
        <v>391.88</v>
      </c>
      <c r="Q31" s="320">
        <v>404.16</v>
      </c>
      <c r="R31" s="320">
        <v>411.81</v>
      </c>
      <c r="S31" s="320">
        <v>430.08</v>
      </c>
    </row>
    <row r="32" spans="2:19" x14ac:dyDescent="0.2">
      <c r="B32" s="290">
        <v>0.625</v>
      </c>
      <c r="C32" s="320">
        <v>186.37</v>
      </c>
      <c r="D32" s="320">
        <v>202.66</v>
      </c>
      <c r="E32" s="320">
        <v>241.78</v>
      </c>
      <c r="F32" s="320">
        <v>257.47000000000003</v>
      </c>
      <c r="G32" s="320">
        <v>257.60000000000002</v>
      </c>
      <c r="H32" s="320">
        <v>296.39999999999998</v>
      </c>
      <c r="I32" s="320">
        <v>326.31</v>
      </c>
      <c r="J32" s="320">
        <v>307.19</v>
      </c>
      <c r="K32" s="320">
        <v>350.08</v>
      </c>
      <c r="L32" s="320">
        <v>350.75</v>
      </c>
      <c r="M32" s="320">
        <v>364.62</v>
      </c>
      <c r="N32" s="320">
        <v>360.07</v>
      </c>
      <c r="O32" s="320">
        <v>365.52</v>
      </c>
      <c r="P32" s="320">
        <v>399.15</v>
      </c>
      <c r="Q32" s="320">
        <v>410.31</v>
      </c>
      <c r="R32" s="320">
        <v>418.44</v>
      </c>
      <c r="S32" s="320">
        <v>448.47</v>
      </c>
    </row>
    <row r="33" spans="2:32" x14ac:dyDescent="0.2">
      <c r="B33" s="290">
        <v>0.66666666666666663</v>
      </c>
      <c r="C33" s="320">
        <v>196.35</v>
      </c>
      <c r="D33" s="320">
        <v>310.38</v>
      </c>
      <c r="E33" s="320">
        <v>249.22</v>
      </c>
      <c r="F33" s="320">
        <v>261.14</v>
      </c>
      <c r="G33" s="320">
        <v>268.75</v>
      </c>
      <c r="H33" s="320">
        <v>305.5</v>
      </c>
      <c r="I33" s="320">
        <v>360.95</v>
      </c>
      <c r="J33" s="320">
        <v>314.87</v>
      </c>
      <c r="K33" s="320">
        <v>357.37</v>
      </c>
      <c r="L33" s="320">
        <v>358.28</v>
      </c>
      <c r="M33" s="320">
        <v>385.07</v>
      </c>
      <c r="N33" s="320">
        <v>368.36</v>
      </c>
      <c r="O33" s="320">
        <v>367.56</v>
      </c>
      <c r="P33" s="320">
        <v>407.18</v>
      </c>
      <c r="Q33" s="320">
        <v>412.81</v>
      </c>
      <c r="R33" s="320">
        <v>442.56</v>
      </c>
      <c r="S33" s="320">
        <v>530.39</v>
      </c>
    </row>
    <row r="34" spans="2:32" x14ac:dyDescent="0.2">
      <c r="B34" s="290">
        <v>0.70833333333333337</v>
      </c>
      <c r="C34" s="320">
        <v>221.07</v>
      </c>
      <c r="D34" s="320">
        <v>288.72000000000003</v>
      </c>
      <c r="E34" s="320">
        <v>252.17</v>
      </c>
      <c r="F34" s="320">
        <v>279.76</v>
      </c>
      <c r="G34" s="320">
        <v>281.81</v>
      </c>
      <c r="H34" s="320">
        <v>302.13</v>
      </c>
      <c r="I34" s="320">
        <v>436.57</v>
      </c>
      <c r="J34" s="320">
        <v>348.19</v>
      </c>
      <c r="K34" s="320">
        <v>372.79</v>
      </c>
      <c r="L34" s="320">
        <v>382.44</v>
      </c>
      <c r="M34" s="320">
        <v>378.95</v>
      </c>
      <c r="N34" s="320">
        <v>364.42</v>
      </c>
      <c r="O34" s="320">
        <v>384.35</v>
      </c>
      <c r="P34" s="320">
        <v>421.46</v>
      </c>
      <c r="Q34" s="320">
        <v>420.35</v>
      </c>
      <c r="R34" s="320">
        <v>449.76</v>
      </c>
      <c r="S34" s="320">
        <v>545.51</v>
      </c>
    </row>
    <row r="35" spans="2:32" x14ac:dyDescent="0.2">
      <c r="B35" s="290">
        <v>0.75</v>
      </c>
      <c r="C35" s="320">
        <v>228.36</v>
      </c>
      <c r="D35" s="320">
        <v>235.63</v>
      </c>
      <c r="E35" s="320">
        <v>251.72</v>
      </c>
      <c r="F35" s="320">
        <v>298.64</v>
      </c>
      <c r="G35" s="320">
        <v>295.7</v>
      </c>
      <c r="H35" s="320">
        <v>320.86</v>
      </c>
      <c r="I35" s="320">
        <v>338.49</v>
      </c>
      <c r="J35" s="320">
        <v>373.56</v>
      </c>
      <c r="K35" s="320">
        <v>380.18</v>
      </c>
      <c r="L35" s="320">
        <v>384.07</v>
      </c>
      <c r="M35" s="320">
        <v>367.17</v>
      </c>
      <c r="N35" s="320">
        <v>365</v>
      </c>
      <c r="O35" s="320">
        <v>410.61</v>
      </c>
      <c r="P35" s="320">
        <v>416.27</v>
      </c>
      <c r="Q35" s="320">
        <v>417.5</v>
      </c>
      <c r="R35" s="320">
        <v>454.16</v>
      </c>
      <c r="S35" s="320">
        <v>467.95</v>
      </c>
    </row>
    <row r="36" spans="2:32" x14ac:dyDescent="0.2">
      <c r="B36" s="290">
        <v>0.79166666666666663</v>
      </c>
      <c r="C36" s="320">
        <v>230.19</v>
      </c>
      <c r="D36" s="320">
        <v>226.59</v>
      </c>
      <c r="E36" s="320">
        <v>253.1</v>
      </c>
      <c r="F36" s="320">
        <v>309.3</v>
      </c>
      <c r="G36" s="320">
        <v>296.20999999999998</v>
      </c>
      <c r="H36" s="320">
        <v>324.31</v>
      </c>
      <c r="I36" s="320">
        <v>357.98</v>
      </c>
      <c r="J36" s="320">
        <v>368.32</v>
      </c>
      <c r="K36" s="320">
        <v>366.37</v>
      </c>
      <c r="L36" s="320">
        <v>384.85</v>
      </c>
      <c r="M36" s="320">
        <v>371.84</v>
      </c>
      <c r="N36" s="320">
        <v>364.22</v>
      </c>
      <c r="O36" s="320">
        <v>406.79</v>
      </c>
      <c r="P36" s="320">
        <v>403.79</v>
      </c>
      <c r="Q36" s="320">
        <v>415.72</v>
      </c>
      <c r="R36" s="320">
        <v>470.29</v>
      </c>
      <c r="S36" s="320">
        <v>469.21</v>
      </c>
    </row>
    <row r="37" spans="2:32" x14ac:dyDescent="0.2">
      <c r="B37" s="290">
        <v>0.83333333333333337</v>
      </c>
      <c r="C37" s="320">
        <v>227.75</v>
      </c>
      <c r="D37" s="320">
        <v>229.31</v>
      </c>
      <c r="E37" s="320">
        <v>252.48</v>
      </c>
      <c r="F37" s="320">
        <v>295.01</v>
      </c>
      <c r="G37" s="320">
        <v>294.12</v>
      </c>
      <c r="H37" s="320">
        <v>306.88</v>
      </c>
      <c r="I37" s="320">
        <v>336.75</v>
      </c>
      <c r="J37" s="320">
        <v>355.41</v>
      </c>
      <c r="K37" s="320">
        <v>358.14</v>
      </c>
      <c r="L37" s="320">
        <v>374.36</v>
      </c>
      <c r="M37" s="320">
        <v>373.62</v>
      </c>
      <c r="N37" s="320">
        <v>357.41</v>
      </c>
      <c r="O37" s="320">
        <v>392.83</v>
      </c>
      <c r="P37" s="320">
        <v>414.06</v>
      </c>
      <c r="Q37" s="320">
        <v>418.49</v>
      </c>
      <c r="R37" s="320">
        <v>467.03</v>
      </c>
      <c r="S37" s="320">
        <v>465.3</v>
      </c>
    </row>
    <row r="38" spans="2:32" x14ac:dyDescent="0.2">
      <c r="B38" s="290">
        <v>0.875</v>
      </c>
      <c r="C38" s="320">
        <v>222.24</v>
      </c>
      <c r="D38" s="320">
        <v>228.37</v>
      </c>
      <c r="E38" s="320">
        <v>254.52</v>
      </c>
      <c r="F38" s="320">
        <v>282.74</v>
      </c>
      <c r="G38" s="320">
        <v>286.13</v>
      </c>
      <c r="H38" s="320">
        <v>304.72000000000003</v>
      </c>
      <c r="I38" s="320">
        <v>331.23</v>
      </c>
      <c r="J38" s="320">
        <v>346.98</v>
      </c>
      <c r="K38" s="320">
        <v>352.79</v>
      </c>
      <c r="L38" s="320">
        <v>364.36</v>
      </c>
      <c r="M38" s="320">
        <v>370.9</v>
      </c>
      <c r="N38" s="320">
        <v>366.14</v>
      </c>
      <c r="O38" s="320">
        <v>387.92</v>
      </c>
      <c r="P38" s="320">
        <v>414.98</v>
      </c>
      <c r="Q38" s="320">
        <v>421.61</v>
      </c>
      <c r="R38" s="320">
        <v>458.14</v>
      </c>
      <c r="S38" s="320">
        <v>466.44</v>
      </c>
    </row>
    <row r="39" spans="2:32" x14ac:dyDescent="0.2">
      <c r="B39" s="290">
        <v>0.91666666666666663</v>
      </c>
      <c r="C39" s="320">
        <v>215.63</v>
      </c>
      <c r="D39" s="320">
        <v>228.94</v>
      </c>
      <c r="E39" s="320">
        <v>256.17</v>
      </c>
      <c r="F39" s="320">
        <v>276.01</v>
      </c>
      <c r="G39" s="320">
        <v>282.70999999999998</v>
      </c>
      <c r="H39" s="320">
        <v>301.41000000000003</v>
      </c>
      <c r="I39" s="320">
        <v>324.22000000000003</v>
      </c>
      <c r="J39" s="320">
        <v>336.73</v>
      </c>
      <c r="K39" s="320">
        <v>348.08</v>
      </c>
      <c r="L39" s="320">
        <v>362.1</v>
      </c>
      <c r="M39" s="320">
        <v>373.86</v>
      </c>
      <c r="N39" s="320">
        <v>370.06</v>
      </c>
      <c r="O39" s="320">
        <v>394.22</v>
      </c>
      <c r="P39" s="320">
        <v>415.16</v>
      </c>
      <c r="Q39" s="320">
        <v>415.99</v>
      </c>
      <c r="R39" s="320">
        <v>447.81</v>
      </c>
      <c r="S39" s="320">
        <v>469.59</v>
      </c>
    </row>
    <row r="40" spans="2:32" x14ac:dyDescent="0.2">
      <c r="B40" s="290">
        <v>0.95833333333333337</v>
      </c>
      <c r="C40" s="320">
        <v>214.5</v>
      </c>
      <c r="D40" s="320">
        <v>228.15</v>
      </c>
      <c r="E40" s="320">
        <v>256.10000000000002</v>
      </c>
      <c r="F40" s="320">
        <v>269.12</v>
      </c>
      <c r="G40" s="320">
        <v>280.22000000000003</v>
      </c>
      <c r="H40" s="320">
        <v>297.7</v>
      </c>
      <c r="I40" s="320">
        <v>316.41000000000003</v>
      </c>
      <c r="J40" s="320">
        <v>333.81</v>
      </c>
      <c r="K40" s="320">
        <v>345.89</v>
      </c>
      <c r="L40" s="320">
        <v>351.76</v>
      </c>
      <c r="M40" s="320">
        <v>371.73</v>
      </c>
      <c r="N40" s="320">
        <v>374.5</v>
      </c>
      <c r="O40" s="320">
        <v>389.04</v>
      </c>
      <c r="P40" s="320">
        <v>412.44</v>
      </c>
      <c r="Q40" s="320">
        <v>414.72</v>
      </c>
      <c r="R40" s="320">
        <v>450.75</v>
      </c>
      <c r="S40" s="320">
        <v>467.43</v>
      </c>
    </row>
    <row r="41" spans="2:32" ht="23.25" customHeight="1" x14ac:dyDescent="0.2">
      <c r="B41" s="288" t="s">
        <v>372</v>
      </c>
      <c r="C41" s="378" t="s">
        <v>373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</row>
    <row r="42" spans="2:32" ht="10.5" customHeight="1" x14ac:dyDescent="0.2">
      <c r="B42" s="334" t="s">
        <v>306</v>
      </c>
    </row>
    <row r="43" spans="2:32" ht="10.5" customHeight="1" x14ac:dyDescent="0.2">
      <c r="B43" s="334"/>
    </row>
    <row r="44" spans="2:32" x14ac:dyDescent="0.2">
      <c r="B44" s="332"/>
    </row>
    <row r="45" spans="2:32" x14ac:dyDescent="0.2">
      <c r="B45" s="379"/>
      <c r="C45" s="379"/>
      <c r="D45" s="379"/>
      <c r="E45" s="379"/>
      <c r="F45" s="366" t="s">
        <v>351</v>
      </c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8"/>
    </row>
    <row r="46" spans="2:32" x14ac:dyDescent="0.2">
      <c r="B46" s="379"/>
      <c r="C46" s="379"/>
      <c r="D46" s="379"/>
      <c r="E46" s="379"/>
      <c r="F46" s="369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1"/>
    </row>
    <row r="47" spans="2:32" x14ac:dyDescent="0.2">
      <c r="B47" s="379"/>
      <c r="C47" s="379"/>
      <c r="D47" s="379"/>
      <c r="E47" s="379"/>
      <c r="F47" s="372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4"/>
    </row>
    <row r="48" spans="2:32" ht="15.75" x14ac:dyDescent="0.2">
      <c r="B48" s="280"/>
      <c r="C48" s="280"/>
      <c r="D48" s="280"/>
      <c r="E48" s="280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</row>
    <row r="49" spans="2:33" x14ac:dyDescent="0.2">
      <c r="B49" s="359" t="s">
        <v>188</v>
      </c>
      <c r="C49" s="359"/>
      <c r="D49" s="282"/>
      <c r="E49" s="282"/>
      <c r="F49" s="283" t="s">
        <v>328</v>
      </c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</row>
    <row r="50" spans="2:33" x14ac:dyDescent="0.2">
      <c r="B50" s="284"/>
      <c r="C50" s="284"/>
      <c r="D50" s="284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</row>
    <row r="51" spans="2:33" x14ac:dyDescent="0.2">
      <c r="B51" s="282" t="s">
        <v>236</v>
      </c>
      <c r="C51" s="282"/>
      <c r="D51" s="282"/>
      <c r="E51" s="282"/>
      <c r="F51" s="283" t="s">
        <v>321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139" t="s">
        <v>189</v>
      </c>
      <c r="R51" s="282"/>
      <c r="S51" s="282"/>
      <c r="T51" s="282"/>
      <c r="U51" s="282"/>
      <c r="V51" s="287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</row>
    <row r="52" spans="2:33" x14ac:dyDescent="0.2">
      <c r="B52" s="284"/>
      <c r="C52" s="284"/>
      <c r="D52" s="284"/>
      <c r="E52" s="284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</row>
    <row r="53" spans="2:33" x14ac:dyDescent="0.2">
      <c r="B53" s="360" t="s">
        <v>217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</row>
    <row r="54" spans="2:33" x14ac:dyDescent="0.2">
      <c r="B54" s="284"/>
      <c r="C54" s="284"/>
      <c r="D54" s="284"/>
      <c r="E54" s="284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</row>
    <row r="55" spans="2:33" x14ac:dyDescent="0.2">
      <c r="B55" s="282" t="s">
        <v>33</v>
      </c>
      <c r="C55" s="282"/>
      <c r="D55" s="282"/>
      <c r="E55" s="282"/>
      <c r="F55" s="286" t="s">
        <v>317</v>
      </c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2" t="s">
        <v>8</v>
      </c>
      <c r="R55" s="282"/>
      <c r="S55" s="282"/>
      <c r="T55" s="282"/>
      <c r="U55" s="282"/>
      <c r="V55" s="333" t="s">
        <v>14</v>
      </c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</row>
    <row r="56" spans="2:33" x14ac:dyDescent="0.2">
      <c r="B56" s="284"/>
      <c r="C56" s="284"/>
      <c r="D56" s="284"/>
      <c r="E56" s="284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</row>
    <row r="57" spans="2:33" x14ac:dyDescent="0.2">
      <c r="B57" s="282" t="s">
        <v>9</v>
      </c>
      <c r="C57" s="282"/>
      <c r="D57" s="282"/>
      <c r="E57" s="282"/>
      <c r="F57" s="286" t="s">
        <v>318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2" t="s">
        <v>10</v>
      </c>
      <c r="R57" s="282"/>
      <c r="S57" s="282"/>
      <c r="T57" s="282"/>
      <c r="U57" s="282"/>
      <c r="V57" s="382">
        <v>1193085163</v>
      </c>
      <c r="W57" s="382"/>
      <c r="X57" s="286"/>
      <c r="Y57" s="286"/>
      <c r="Z57" s="286"/>
      <c r="AA57" s="286"/>
      <c r="AB57" s="286"/>
      <c r="AC57" s="286"/>
      <c r="AD57" s="286"/>
      <c r="AE57" s="286"/>
      <c r="AF57" s="286"/>
    </row>
    <row r="58" spans="2:33" ht="15.75" x14ac:dyDescent="0.2">
      <c r="B58" s="280"/>
      <c r="C58" s="280"/>
      <c r="D58" s="280"/>
      <c r="E58" s="280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</row>
    <row r="59" spans="2:33" x14ac:dyDescent="0.2">
      <c r="B59" s="288" t="s">
        <v>257</v>
      </c>
      <c r="C59" s="289">
        <v>1</v>
      </c>
      <c r="D59" s="289">
        <v>2</v>
      </c>
      <c r="E59" s="289">
        <v>3</v>
      </c>
      <c r="F59" s="289">
        <v>4</v>
      </c>
      <c r="G59" s="289">
        <v>5</v>
      </c>
      <c r="H59" s="289">
        <v>6</v>
      </c>
      <c r="I59" s="289">
        <v>7</v>
      </c>
      <c r="J59" s="289">
        <v>8</v>
      </c>
      <c r="K59" s="289">
        <v>9</v>
      </c>
      <c r="L59" s="289">
        <v>10</v>
      </c>
      <c r="M59" s="289">
        <v>11</v>
      </c>
      <c r="N59" s="289">
        <v>12</v>
      </c>
      <c r="O59" s="289">
        <v>13</v>
      </c>
      <c r="P59" s="289">
        <v>14</v>
      </c>
      <c r="Q59" s="289">
        <v>15</v>
      </c>
      <c r="R59" s="289">
        <v>16</v>
      </c>
      <c r="S59" s="289">
        <v>17</v>
      </c>
      <c r="T59" s="289">
        <v>18</v>
      </c>
      <c r="U59" s="289">
        <v>19</v>
      </c>
      <c r="V59" s="289">
        <v>20</v>
      </c>
      <c r="W59" s="289">
        <v>21</v>
      </c>
      <c r="X59" s="289">
        <v>22</v>
      </c>
      <c r="Y59" s="289">
        <v>23</v>
      </c>
      <c r="Z59" s="289">
        <v>24</v>
      </c>
      <c r="AA59" s="289">
        <v>25</v>
      </c>
      <c r="AB59" s="289">
        <v>26</v>
      </c>
      <c r="AC59" s="289">
        <v>27</v>
      </c>
      <c r="AD59" s="289">
        <v>28</v>
      </c>
      <c r="AE59" s="289">
        <v>29</v>
      </c>
      <c r="AF59" s="289">
        <v>30</v>
      </c>
      <c r="AG59" s="289">
        <v>31</v>
      </c>
    </row>
    <row r="60" spans="2:33" x14ac:dyDescent="0.2">
      <c r="B60" s="290">
        <v>0</v>
      </c>
      <c r="C60" s="320">
        <v>465.84</v>
      </c>
      <c r="D60" s="320">
        <v>478.28</v>
      </c>
      <c r="E60" s="320">
        <v>482.55</v>
      </c>
      <c r="F60" s="320">
        <v>505.21</v>
      </c>
      <c r="G60" s="320">
        <v>512.79999999999995</v>
      </c>
      <c r="H60" s="320">
        <v>527.35</v>
      </c>
      <c r="I60" s="320">
        <v>547.55999999999995</v>
      </c>
      <c r="J60" s="320">
        <v>548.53</v>
      </c>
      <c r="K60" s="320">
        <v>571.34</v>
      </c>
      <c r="L60" s="320">
        <v>581.75</v>
      </c>
      <c r="M60" s="320">
        <v>600.89</v>
      </c>
      <c r="N60" s="320">
        <v>604.04</v>
      </c>
      <c r="O60" s="320">
        <v>617.78</v>
      </c>
      <c r="P60" s="320">
        <v>623.58000000000004</v>
      </c>
      <c r="Q60" s="320">
        <v>641.51</v>
      </c>
      <c r="R60" s="320">
        <v>659.22</v>
      </c>
      <c r="S60" s="320">
        <v>665.59</v>
      </c>
      <c r="T60" s="320">
        <v>683.25</v>
      </c>
      <c r="U60" s="320">
        <v>691.66</v>
      </c>
      <c r="V60" s="320">
        <v>707.1</v>
      </c>
      <c r="W60" s="320">
        <v>715.94</v>
      </c>
      <c r="X60" s="320">
        <v>735.27</v>
      </c>
      <c r="Y60" s="320">
        <v>782.21</v>
      </c>
      <c r="Z60" s="320">
        <v>778.19</v>
      </c>
      <c r="AA60" s="320">
        <v>781.21</v>
      </c>
      <c r="AB60" s="320">
        <v>774.71</v>
      </c>
      <c r="AC60" s="320">
        <v>788.69</v>
      </c>
      <c r="AD60" s="320">
        <v>805.14</v>
      </c>
      <c r="AE60" s="320">
        <v>810.53</v>
      </c>
      <c r="AF60" s="320">
        <v>825.13</v>
      </c>
      <c r="AG60" s="320">
        <v>840.17</v>
      </c>
    </row>
    <row r="61" spans="2:33" x14ac:dyDescent="0.2">
      <c r="B61" s="290">
        <v>4.1666666666666664E-2</v>
      </c>
      <c r="C61" s="320">
        <v>475.56</v>
      </c>
      <c r="D61" s="320">
        <v>481.26</v>
      </c>
      <c r="E61" s="320">
        <v>488.3</v>
      </c>
      <c r="F61" s="320">
        <v>507.74</v>
      </c>
      <c r="G61" s="320">
        <v>512.34</v>
      </c>
      <c r="H61" s="320">
        <v>528.86</v>
      </c>
      <c r="I61" s="320">
        <v>523.5</v>
      </c>
      <c r="J61" s="320">
        <v>555.15</v>
      </c>
      <c r="K61" s="320">
        <v>573.89</v>
      </c>
      <c r="L61" s="320">
        <v>578.16999999999996</v>
      </c>
      <c r="M61" s="320">
        <v>597.75</v>
      </c>
      <c r="N61" s="320">
        <v>604.46</v>
      </c>
      <c r="O61" s="320">
        <v>615.69000000000005</v>
      </c>
      <c r="P61" s="320">
        <v>627.66999999999996</v>
      </c>
      <c r="Q61" s="320">
        <v>645.30999999999995</v>
      </c>
      <c r="R61" s="320">
        <v>663.02</v>
      </c>
      <c r="S61" s="320">
        <v>669.17</v>
      </c>
      <c r="T61" s="320">
        <v>684.35</v>
      </c>
      <c r="U61" s="320">
        <v>693.79</v>
      </c>
      <c r="V61" s="320">
        <v>708.29</v>
      </c>
      <c r="W61" s="320">
        <v>722.18</v>
      </c>
      <c r="X61" s="320">
        <v>740.66</v>
      </c>
      <c r="Y61" s="320">
        <v>772.24</v>
      </c>
      <c r="Z61" s="320">
        <v>778.08</v>
      </c>
      <c r="AA61" s="320">
        <v>790.58</v>
      </c>
      <c r="AB61" s="320">
        <v>776.92</v>
      </c>
      <c r="AC61" s="320">
        <v>790.83</v>
      </c>
      <c r="AD61" s="320">
        <v>805.07</v>
      </c>
      <c r="AE61" s="320">
        <v>815.6</v>
      </c>
      <c r="AF61" s="320">
        <v>826.56</v>
      </c>
      <c r="AG61" s="320">
        <v>841.07</v>
      </c>
    </row>
    <row r="62" spans="2:33" x14ac:dyDescent="0.2">
      <c r="B62" s="290">
        <v>8.3333333333333329E-2</v>
      </c>
      <c r="C62" s="320">
        <v>468.75</v>
      </c>
      <c r="D62" s="320">
        <v>482.57</v>
      </c>
      <c r="E62" s="320">
        <v>491.37</v>
      </c>
      <c r="F62" s="320">
        <v>510.16</v>
      </c>
      <c r="G62" s="320">
        <v>513.5</v>
      </c>
      <c r="H62" s="320">
        <v>527.82000000000005</v>
      </c>
      <c r="I62" s="320">
        <v>514.92999999999995</v>
      </c>
      <c r="J62" s="320">
        <v>555.24</v>
      </c>
      <c r="K62" s="320">
        <v>575.67999999999995</v>
      </c>
      <c r="L62" s="320">
        <v>582.55999999999995</v>
      </c>
      <c r="M62" s="320">
        <v>596.09</v>
      </c>
      <c r="N62" s="320">
        <v>602.34</v>
      </c>
      <c r="O62" s="320">
        <v>617.97</v>
      </c>
      <c r="P62" s="320">
        <v>629.75</v>
      </c>
      <c r="Q62" s="320">
        <v>644.33000000000004</v>
      </c>
      <c r="R62" s="320">
        <v>662.41</v>
      </c>
      <c r="S62" s="320">
        <v>669.42</v>
      </c>
      <c r="T62" s="320">
        <v>682.88</v>
      </c>
      <c r="U62" s="320">
        <v>697.58</v>
      </c>
      <c r="V62" s="320">
        <v>709.8</v>
      </c>
      <c r="W62" s="320">
        <v>724.59</v>
      </c>
      <c r="X62" s="320">
        <v>741.25</v>
      </c>
      <c r="Y62" s="320">
        <v>763.64</v>
      </c>
      <c r="Z62" s="320">
        <v>774.87</v>
      </c>
      <c r="AA62" s="320">
        <v>787.96</v>
      </c>
      <c r="AB62" s="320">
        <v>778.38</v>
      </c>
      <c r="AC62" s="320">
        <v>793.07</v>
      </c>
      <c r="AD62" s="320">
        <v>809.35</v>
      </c>
      <c r="AE62" s="320">
        <v>817.37</v>
      </c>
      <c r="AF62" s="320">
        <v>828.53</v>
      </c>
      <c r="AG62" s="320">
        <v>841.21</v>
      </c>
    </row>
    <row r="63" spans="2:33" x14ac:dyDescent="0.2">
      <c r="B63" s="290">
        <v>0.125</v>
      </c>
      <c r="C63" s="320">
        <v>470.98</v>
      </c>
      <c r="D63" s="320">
        <v>480.59</v>
      </c>
      <c r="E63" s="320">
        <v>493.07</v>
      </c>
      <c r="F63" s="320">
        <v>508.74</v>
      </c>
      <c r="G63" s="320">
        <v>514.33000000000004</v>
      </c>
      <c r="H63" s="320">
        <v>530.91999999999996</v>
      </c>
      <c r="I63" s="320">
        <v>539.53</v>
      </c>
      <c r="J63" s="320">
        <v>555.48</v>
      </c>
      <c r="K63" s="320">
        <v>572.41</v>
      </c>
      <c r="L63" s="320">
        <v>582.80999999999995</v>
      </c>
      <c r="M63" s="320">
        <v>594.54</v>
      </c>
      <c r="N63" s="320">
        <v>602.53</v>
      </c>
      <c r="O63" s="320">
        <v>620.84</v>
      </c>
      <c r="P63" s="320">
        <v>628.71</v>
      </c>
      <c r="Q63" s="320">
        <v>645.38</v>
      </c>
      <c r="R63" s="320">
        <v>662.54</v>
      </c>
      <c r="S63" s="320">
        <v>669.63</v>
      </c>
      <c r="T63" s="320">
        <v>683.73</v>
      </c>
      <c r="U63" s="320">
        <v>699.23</v>
      </c>
      <c r="V63" s="320">
        <v>710.74</v>
      </c>
      <c r="W63" s="320">
        <v>724.68</v>
      </c>
      <c r="X63" s="320">
        <v>738.45</v>
      </c>
      <c r="Y63" s="320">
        <v>763.57</v>
      </c>
      <c r="Z63" s="320">
        <v>777.84</v>
      </c>
      <c r="AA63" s="320">
        <v>788.8</v>
      </c>
      <c r="AB63" s="320">
        <v>779.81</v>
      </c>
      <c r="AC63" s="320">
        <v>793.65</v>
      </c>
      <c r="AD63" s="320">
        <v>809.34</v>
      </c>
      <c r="AE63" s="320">
        <v>818.89</v>
      </c>
      <c r="AF63" s="320">
        <v>827.52</v>
      </c>
      <c r="AG63" s="320">
        <v>842.32</v>
      </c>
    </row>
    <row r="64" spans="2:33" x14ac:dyDescent="0.2">
      <c r="B64" s="290">
        <v>0.16666666666666666</v>
      </c>
      <c r="C64" s="320">
        <v>470.53</v>
      </c>
      <c r="D64" s="320">
        <v>483.05</v>
      </c>
      <c r="E64" s="320">
        <v>494.76</v>
      </c>
      <c r="F64" s="320">
        <v>507.63</v>
      </c>
      <c r="G64" s="320">
        <v>516.15</v>
      </c>
      <c r="H64" s="320">
        <v>531.91999999999996</v>
      </c>
      <c r="I64" s="320">
        <v>544.33000000000004</v>
      </c>
      <c r="J64" s="320">
        <v>557.33000000000004</v>
      </c>
      <c r="K64" s="320">
        <v>571.87</v>
      </c>
      <c r="L64" s="320">
        <v>585.92999999999995</v>
      </c>
      <c r="M64" s="320">
        <v>596.46</v>
      </c>
      <c r="N64" s="320">
        <v>603.15</v>
      </c>
      <c r="O64" s="320">
        <v>618.21</v>
      </c>
      <c r="P64" s="320">
        <v>631.24</v>
      </c>
      <c r="Q64" s="320">
        <v>649.54999999999995</v>
      </c>
      <c r="R64" s="320">
        <v>660.76</v>
      </c>
      <c r="S64" s="320">
        <v>671.47</v>
      </c>
      <c r="T64" s="320">
        <v>690.05</v>
      </c>
      <c r="U64" s="320">
        <v>705.72</v>
      </c>
      <c r="V64" s="320">
        <v>713.09</v>
      </c>
      <c r="W64" s="320">
        <v>728.94</v>
      </c>
      <c r="X64" s="320">
        <v>739.26</v>
      </c>
      <c r="Y64" s="320">
        <v>764.91</v>
      </c>
      <c r="Z64" s="320">
        <v>779.61</v>
      </c>
      <c r="AA64" s="320">
        <v>793.39</v>
      </c>
      <c r="AB64" s="320">
        <v>779.07</v>
      </c>
      <c r="AC64" s="320">
        <v>796.41</v>
      </c>
      <c r="AD64" s="320">
        <v>804.45</v>
      </c>
      <c r="AE64" s="320">
        <v>822.96</v>
      </c>
      <c r="AF64" s="320">
        <v>827.88</v>
      </c>
      <c r="AG64" s="320">
        <v>845.76</v>
      </c>
    </row>
    <row r="65" spans="2:33" x14ac:dyDescent="0.2">
      <c r="B65" s="290">
        <v>0.20833333333333334</v>
      </c>
      <c r="C65" s="320" t="s">
        <v>379</v>
      </c>
      <c r="D65" s="320" t="s">
        <v>379</v>
      </c>
      <c r="E65" s="320" t="s">
        <v>379</v>
      </c>
      <c r="F65" s="320" t="s">
        <v>379</v>
      </c>
      <c r="G65" s="320" t="s">
        <v>379</v>
      </c>
      <c r="H65" s="320" t="s">
        <v>379</v>
      </c>
      <c r="I65" s="320" t="s">
        <v>379</v>
      </c>
      <c r="J65" s="320" t="s">
        <v>379</v>
      </c>
      <c r="K65" s="320" t="s">
        <v>379</v>
      </c>
      <c r="L65" s="320" t="s">
        <v>379</v>
      </c>
      <c r="M65" s="320" t="s">
        <v>379</v>
      </c>
      <c r="N65" s="320" t="s">
        <v>379</v>
      </c>
      <c r="O65" s="320" t="s">
        <v>379</v>
      </c>
      <c r="P65" s="320" t="s">
        <v>379</v>
      </c>
      <c r="Q65" s="320" t="s">
        <v>379</v>
      </c>
      <c r="R65" s="320" t="s">
        <v>379</v>
      </c>
      <c r="S65" s="320" t="s">
        <v>379</v>
      </c>
      <c r="T65" s="320" t="s">
        <v>379</v>
      </c>
      <c r="U65" s="320" t="s">
        <v>379</v>
      </c>
      <c r="V65" s="320" t="s">
        <v>379</v>
      </c>
      <c r="W65" s="320" t="s">
        <v>379</v>
      </c>
      <c r="X65" s="320" t="s">
        <v>379</v>
      </c>
      <c r="Y65" s="320" t="s">
        <v>379</v>
      </c>
      <c r="Z65" s="320" t="s">
        <v>379</v>
      </c>
      <c r="AA65" s="320" t="s">
        <v>379</v>
      </c>
      <c r="AB65" s="320" t="s">
        <v>379</v>
      </c>
      <c r="AC65" s="320" t="s">
        <v>379</v>
      </c>
      <c r="AD65" s="320" t="s">
        <v>379</v>
      </c>
      <c r="AE65" s="320" t="s">
        <v>379</v>
      </c>
      <c r="AF65" s="320" t="s">
        <v>379</v>
      </c>
      <c r="AG65" s="320" t="s">
        <v>379</v>
      </c>
    </row>
    <row r="66" spans="2:33" x14ac:dyDescent="0.2">
      <c r="B66" s="290">
        <v>0.25</v>
      </c>
      <c r="C66" s="320">
        <v>490.71</v>
      </c>
      <c r="D66" s="320">
        <v>485.11</v>
      </c>
      <c r="E66" s="320">
        <v>520.07000000000005</v>
      </c>
      <c r="F66" s="320">
        <v>528.89</v>
      </c>
      <c r="G66" s="320">
        <v>525.84</v>
      </c>
      <c r="H66" s="320">
        <v>536.38</v>
      </c>
      <c r="I66" s="320">
        <v>544.59</v>
      </c>
      <c r="J66" s="320">
        <v>563.12</v>
      </c>
      <c r="K66" s="320">
        <v>582.12</v>
      </c>
      <c r="L66" s="320">
        <v>597.29</v>
      </c>
      <c r="M66" s="320">
        <v>624.39</v>
      </c>
      <c r="N66" s="320">
        <v>617.74</v>
      </c>
      <c r="O66" s="320">
        <v>643.69000000000005</v>
      </c>
      <c r="P66" s="320">
        <v>651.21</v>
      </c>
      <c r="Q66" s="320">
        <v>696.99</v>
      </c>
      <c r="R66" s="320">
        <v>664.7</v>
      </c>
      <c r="S66" s="320">
        <v>684.62</v>
      </c>
      <c r="T66" s="320">
        <v>716.26</v>
      </c>
      <c r="U66" s="320">
        <v>718.19</v>
      </c>
      <c r="V66" s="320">
        <v>729.77</v>
      </c>
      <c r="W66" s="320">
        <v>747.17</v>
      </c>
      <c r="X66" s="320">
        <v>781.09</v>
      </c>
      <c r="Y66" s="320">
        <v>775.62</v>
      </c>
      <c r="Z66" s="320">
        <v>843.66</v>
      </c>
      <c r="AA66" s="320">
        <v>874.09</v>
      </c>
      <c r="AB66" s="320">
        <v>797.61</v>
      </c>
      <c r="AC66" s="320">
        <v>852.13</v>
      </c>
      <c r="AD66" s="320">
        <v>843.37</v>
      </c>
      <c r="AE66" s="320">
        <v>847.58</v>
      </c>
      <c r="AF66" s="320">
        <v>833.47</v>
      </c>
      <c r="AG66" s="320">
        <v>858.57</v>
      </c>
    </row>
    <row r="67" spans="2:33" x14ac:dyDescent="0.2">
      <c r="B67" s="290">
        <v>0.29166666666666669</v>
      </c>
      <c r="C67" s="320">
        <v>487.87</v>
      </c>
      <c r="D67" s="320">
        <v>490.81</v>
      </c>
      <c r="E67" s="320">
        <v>523.91999999999996</v>
      </c>
      <c r="F67" s="320">
        <v>527.38</v>
      </c>
      <c r="G67" s="320">
        <v>537.6</v>
      </c>
      <c r="H67" s="320">
        <v>550.20000000000005</v>
      </c>
      <c r="I67" s="320">
        <v>560.54999999999995</v>
      </c>
      <c r="J67" s="320">
        <v>577.36</v>
      </c>
      <c r="K67" s="320">
        <v>581.97</v>
      </c>
      <c r="L67" s="320">
        <v>604.57000000000005</v>
      </c>
      <c r="M67" s="320">
        <v>635.97</v>
      </c>
      <c r="N67" s="320">
        <v>626.75</v>
      </c>
      <c r="O67" s="320">
        <v>641.96</v>
      </c>
      <c r="P67" s="320">
        <v>685.17</v>
      </c>
      <c r="Q67" s="320">
        <v>700.55</v>
      </c>
      <c r="R67" s="320">
        <v>668.7</v>
      </c>
      <c r="S67" s="320">
        <v>702.5</v>
      </c>
      <c r="T67" s="320">
        <v>722.47</v>
      </c>
      <c r="U67" s="320">
        <v>738.37</v>
      </c>
      <c r="V67" s="320">
        <v>758.71</v>
      </c>
      <c r="W67" s="320">
        <v>756.07</v>
      </c>
      <c r="X67" s="320">
        <v>792.42</v>
      </c>
      <c r="Y67" s="320">
        <v>776.28</v>
      </c>
      <c r="Z67" s="320">
        <v>821.98</v>
      </c>
      <c r="AA67" s="320">
        <v>861.78</v>
      </c>
      <c r="AB67" s="320">
        <v>824.48</v>
      </c>
      <c r="AC67" s="320">
        <v>835.32</v>
      </c>
      <c r="AD67" s="320">
        <v>857.17</v>
      </c>
      <c r="AE67" s="320">
        <v>862.13</v>
      </c>
      <c r="AF67" s="320">
        <v>845.68</v>
      </c>
      <c r="AG67" s="320">
        <v>874.58</v>
      </c>
    </row>
    <row r="68" spans="2:33" x14ac:dyDescent="0.2">
      <c r="B68" s="290">
        <v>0.33333333333333331</v>
      </c>
      <c r="C68" s="320">
        <v>482.86</v>
      </c>
      <c r="D68" s="320">
        <v>490.76</v>
      </c>
      <c r="E68" s="320">
        <v>521.33000000000004</v>
      </c>
      <c r="F68" s="320">
        <v>524.42999999999995</v>
      </c>
      <c r="G68" s="320">
        <v>549.57000000000005</v>
      </c>
      <c r="H68" s="320">
        <v>546.16</v>
      </c>
      <c r="I68" s="320">
        <v>570</v>
      </c>
      <c r="J68" s="320">
        <v>570.1</v>
      </c>
      <c r="K68" s="320">
        <v>584.09</v>
      </c>
      <c r="L68" s="320">
        <v>601.03</v>
      </c>
      <c r="M68" s="320">
        <v>621.23</v>
      </c>
      <c r="N68" s="320">
        <v>615.13</v>
      </c>
      <c r="O68" s="320">
        <v>643.03</v>
      </c>
      <c r="P68" s="320">
        <v>666.98</v>
      </c>
      <c r="Q68" s="320">
        <v>684.73</v>
      </c>
      <c r="R68" s="320">
        <v>671.97</v>
      </c>
      <c r="S68" s="320">
        <v>708.48</v>
      </c>
      <c r="T68" s="320">
        <v>735.37</v>
      </c>
      <c r="U68" s="320">
        <v>726.99</v>
      </c>
      <c r="V68" s="320">
        <v>733.52</v>
      </c>
      <c r="W68" s="320">
        <v>744.9</v>
      </c>
      <c r="X68" s="320">
        <v>766.82</v>
      </c>
      <c r="Y68" s="320">
        <v>767.12</v>
      </c>
      <c r="Z68" s="320">
        <v>819.51</v>
      </c>
      <c r="AA68" s="320">
        <v>824.07</v>
      </c>
      <c r="AB68" s="320">
        <v>821.25</v>
      </c>
      <c r="AC68" s="320">
        <v>864.51</v>
      </c>
      <c r="AD68" s="320">
        <v>844.28</v>
      </c>
      <c r="AE68" s="320">
        <v>866.31</v>
      </c>
      <c r="AF68" s="320">
        <v>838.63</v>
      </c>
      <c r="AG68" s="320">
        <v>861.25</v>
      </c>
    </row>
    <row r="69" spans="2:33" x14ac:dyDescent="0.2">
      <c r="B69" s="290">
        <v>0.375</v>
      </c>
      <c r="C69" s="320">
        <v>489.64</v>
      </c>
      <c r="D69" s="320">
        <v>485.14</v>
      </c>
      <c r="E69" s="320">
        <v>512.1</v>
      </c>
      <c r="F69" s="320">
        <v>528.95000000000005</v>
      </c>
      <c r="G69" s="320">
        <v>528.03</v>
      </c>
      <c r="H69" s="320">
        <v>537.78</v>
      </c>
      <c r="I69" s="320">
        <v>551.85</v>
      </c>
      <c r="J69" s="320">
        <v>581.48</v>
      </c>
      <c r="K69" s="320">
        <v>582.01</v>
      </c>
      <c r="L69" s="320">
        <v>589.9</v>
      </c>
      <c r="M69" s="320">
        <v>598.47</v>
      </c>
      <c r="N69" s="320">
        <v>616.57000000000005</v>
      </c>
      <c r="O69" s="320">
        <v>644.15</v>
      </c>
      <c r="P69" s="320">
        <v>666.28</v>
      </c>
      <c r="Q69" s="320">
        <v>682.61</v>
      </c>
      <c r="R69" s="320">
        <v>671.26</v>
      </c>
      <c r="S69" s="320">
        <v>711.74</v>
      </c>
      <c r="T69" s="320">
        <v>711.07</v>
      </c>
      <c r="U69" s="320">
        <v>732.76</v>
      </c>
      <c r="V69" s="320">
        <v>721.41</v>
      </c>
      <c r="W69" s="320">
        <v>736.55</v>
      </c>
      <c r="X69" s="320">
        <v>761.19</v>
      </c>
      <c r="Y69" s="320">
        <v>765.98</v>
      </c>
      <c r="Z69" s="320">
        <v>805.51</v>
      </c>
      <c r="AA69" s="320">
        <v>803.4</v>
      </c>
      <c r="AB69" s="320">
        <v>816.52</v>
      </c>
      <c r="AC69" s="320">
        <v>873.92</v>
      </c>
      <c r="AD69" s="320">
        <v>847.43</v>
      </c>
      <c r="AE69" s="320">
        <v>851.7</v>
      </c>
      <c r="AF69" s="320">
        <v>837.92</v>
      </c>
      <c r="AG69" s="320">
        <v>851.08</v>
      </c>
    </row>
    <row r="70" spans="2:33" x14ac:dyDescent="0.2">
      <c r="B70" s="290">
        <v>0.41666666666666669</v>
      </c>
      <c r="C70" s="320">
        <v>503.99</v>
      </c>
      <c r="D70" s="320">
        <v>480.38</v>
      </c>
      <c r="E70" s="320">
        <v>500.33</v>
      </c>
      <c r="F70" s="320">
        <v>521.09</v>
      </c>
      <c r="G70" s="320">
        <v>512.85</v>
      </c>
      <c r="H70" s="320">
        <v>529.17999999999995</v>
      </c>
      <c r="I70" s="320">
        <v>539.87</v>
      </c>
      <c r="J70" s="320">
        <v>571.16</v>
      </c>
      <c r="K70" s="320">
        <v>567.91999999999996</v>
      </c>
      <c r="L70" s="320">
        <v>587.36</v>
      </c>
      <c r="M70" s="320">
        <v>609.4</v>
      </c>
      <c r="N70" s="320">
        <v>602.38</v>
      </c>
      <c r="O70" s="320">
        <v>621.76</v>
      </c>
      <c r="P70" s="320">
        <v>658.3</v>
      </c>
      <c r="Q70" s="320">
        <v>676.75</v>
      </c>
      <c r="R70" s="320">
        <v>669.84</v>
      </c>
      <c r="S70" s="320">
        <v>690.77</v>
      </c>
      <c r="T70" s="320">
        <v>704.03</v>
      </c>
      <c r="U70" s="320">
        <v>720.47</v>
      </c>
      <c r="V70" s="320">
        <v>714.09</v>
      </c>
      <c r="W70" s="320">
        <v>739.47</v>
      </c>
      <c r="X70" s="320">
        <v>760.77</v>
      </c>
      <c r="Y70" s="320">
        <v>766.77</v>
      </c>
      <c r="Z70" s="320">
        <v>779.53</v>
      </c>
      <c r="AA70" s="320">
        <v>801.95</v>
      </c>
      <c r="AB70" s="320">
        <v>818.1</v>
      </c>
      <c r="AC70" s="320">
        <v>864.93</v>
      </c>
      <c r="AD70" s="320">
        <v>842.38</v>
      </c>
      <c r="AE70" s="320">
        <v>843.98</v>
      </c>
      <c r="AF70" s="320">
        <v>864.46</v>
      </c>
      <c r="AG70" s="320">
        <v>844.31</v>
      </c>
    </row>
    <row r="71" spans="2:33" x14ac:dyDescent="0.2">
      <c r="B71" s="290">
        <v>0.45833333333333331</v>
      </c>
      <c r="C71" s="320">
        <v>489.46</v>
      </c>
      <c r="D71" s="320">
        <v>480.41</v>
      </c>
      <c r="E71" s="320">
        <v>484.14</v>
      </c>
      <c r="F71" s="320">
        <v>510.48</v>
      </c>
      <c r="G71" s="320">
        <v>494.12</v>
      </c>
      <c r="H71" s="320">
        <v>519.95000000000005</v>
      </c>
      <c r="I71" s="320">
        <v>526.75</v>
      </c>
      <c r="J71" s="320">
        <v>558.66999999999996</v>
      </c>
      <c r="K71" s="320">
        <v>554.26</v>
      </c>
      <c r="L71" s="320">
        <v>579.32000000000005</v>
      </c>
      <c r="M71" s="320">
        <v>595.99</v>
      </c>
      <c r="N71" s="320">
        <v>601.59</v>
      </c>
      <c r="O71" s="320">
        <v>613.58000000000004</v>
      </c>
      <c r="P71" s="320">
        <v>654.57000000000005</v>
      </c>
      <c r="Q71" s="320">
        <v>677.51</v>
      </c>
      <c r="R71" s="320">
        <v>661.87</v>
      </c>
      <c r="S71" s="320">
        <v>662.22</v>
      </c>
      <c r="T71" s="320">
        <v>700.41</v>
      </c>
      <c r="U71" s="320">
        <v>726.4</v>
      </c>
      <c r="V71" s="320">
        <v>709.01</v>
      </c>
      <c r="W71" s="320">
        <v>734.47</v>
      </c>
      <c r="X71" s="320">
        <v>759.9</v>
      </c>
      <c r="Y71" s="320">
        <v>769.28</v>
      </c>
      <c r="Z71" s="320">
        <v>777.83</v>
      </c>
      <c r="AA71" s="320">
        <v>815.32</v>
      </c>
      <c r="AB71" s="320">
        <v>803.81</v>
      </c>
      <c r="AC71" s="320">
        <v>838.9</v>
      </c>
      <c r="AD71" s="320">
        <v>841.28</v>
      </c>
      <c r="AE71" s="320">
        <v>838.95</v>
      </c>
      <c r="AF71" s="320">
        <v>850.2</v>
      </c>
      <c r="AG71" s="320">
        <v>830.85</v>
      </c>
    </row>
    <row r="72" spans="2:33" x14ac:dyDescent="0.2">
      <c r="B72" s="290">
        <v>0.5</v>
      </c>
      <c r="C72" s="320">
        <v>483.5</v>
      </c>
      <c r="D72" s="320">
        <v>474.52</v>
      </c>
      <c r="E72" s="320">
        <v>483.57</v>
      </c>
      <c r="F72" s="320">
        <v>502.86</v>
      </c>
      <c r="G72" s="320">
        <v>490.84</v>
      </c>
      <c r="H72" s="320">
        <v>513.15</v>
      </c>
      <c r="I72" s="320">
        <v>514.65</v>
      </c>
      <c r="J72" s="320">
        <v>552.62</v>
      </c>
      <c r="K72" s="320">
        <v>548.63</v>
      </c>
      <c r="L72" s="320">
        <v>584.41</v>
      </c>
      <c r="M72" s="320">
        <v>594.79</v>
      </c>
      <c r="N72" s="320">
        <v>600.67999999999995</v>
      </c>
      <c r="O72" s="320">
        <v>607.78</v>
      </c>
      <c r="P72" s="320">
        <v>639.83000000000004</v>
      </c>
      <c r="Q72" s="320">
        <v>679.58</v>
      </c>
      <c r="R72" s="320">
        <v>656.58</v>
      </c>
      <c r="S72" s="320">
        <v>666.86</v>
      </c>
      <c r="T72" s="320">
        <v>706.1</v>
      </c>
      <c r="U72" s="320">
        <v>713.03</v>
      </c>
      <c r="V72" s="320">
        <v>708.17</v>
      </c>
      <c r="W72" s="320">
        <v>730.99</v>
      </c>
      <c r="X72" s="320">
        <v>764.13</v>
      </c>
      <c r="Y72" s="320">
        <v>766.62</v>
      </c>
      <c r="Z72" s="320">
        <v>780.02</v>
      </c>
      <c r="AA72" s="320">
        <v>803.92</v>
      </c>
      <c r="AB72" s="320">
        <v>798.79</v>
      </c>
      <c r="AC72" s="320">
        <v>810.46</v>
      </c>
      <c r="AD72" s="320">
        <v>846.53</v>
      </c>
      <c r="AE72" s="320">
        <v>836.71</v>
      </c>
      <c r="AF72" s="320">
        <v>814.04</v>
      </c>
      <c r="AG72" s="320">
        <v>830.25</v>
      </c>
    </row>
    <row r="73" spans="2:33" x14ac:dyDescent="0.2">
      <c r="B73" s="290">
        <v>0.54166666666666663</v>
      </c>
      <c r="C73" s="320">
        <v>472.5</v>
      </c>
      <c r="D73" s="320">
        <v>469.17</v>
      </c>
      <c r="E73" s="320">
        <v>483.18</v>
      </c>
      <c r="F73" s="320">
        <v>504.01</v>
      </c>
      <c r="G73" s="320">
        <v>485.94</v>
      </c>
      <c r="H73" s="320">
        <v>499.15</v>
      </c>
      <c r="I73" s="320">
        <v>506.4</v>
      </c>
      <c r="J73" s="320">
        <v>540.53</v>
      </c>
      <c r="K73" s="320">
        <v>545.29999999999995</v>
      </c>
      <c r="L73" s="320">
        <v>589.22</v>
      </c>
      <c r="M73" s="320">
        <v>590.09</v>
      </c>
      <c r="N73" s="320">
        <v>600.91999999999996</v>
      </c>
      <c r="O73" s="320">
        <v>598.65</v>
      </c>
      <c r="P73" s="320">
        <v>619.83000000000004</v>
      </c>
      <c r="Q73" s="320">
        <v>669.96</v>
      </c>
      <c r="R73" s="320">
        <v>654.54</v>
      </c>
      <c r="S73" s="320">
        <v>667.78</v>
      </c>
      <c r="T73" s="320">
        <v>696.23</v>
      </c>
      <c r="U73" s="320">
        <v>714.06</v>
      </c>
      <c r="V73" s="320">
        <v>704.5</v>
      </c>
      <c r="W73" s="320">
        <v>718.65</v>
      </c>
      <c r="X73" s="320">
        <v>761.01</v>
      </c>
      <c r="Y73" s="320">
        <v>770.06</v>
      </c>
      <c r="Z73" s="320">
        <v>789.53</v>
      </c>
      <c r="AA73" s="320">
        <v>798.93</v>
      </c>
      <c r="AB73" s="320">
        <v>789.32</v>
      </c>
      <c r="AC73" s="320">
        <v>813.98</v>
      </c>
      <c r="AD73" s="320">
        <v>839.98</v>
      </c>
      <c r="AE73" s="320">
        <v>851.81</v>
      </c>
      <c r="AF73" s="320">
        <v>819.2</v>
      </c>
      <c r="AG73" s="320">
        <v>822.15</v>
      </c>
    </row>
    <row r="74" spans="2:33" ht="12" customHeight="1" x14ac:dyDescent="0.2">
      <c r="B74" s="290">
        <v>0.58333333333333337</v>
      </c>
      <c r="C74" s="320">
        <v>464.56</v>
      </c>
      <c r="D74" s="320">
        <v>469.94</v>
      </c>
      <c r="E74" s="320">
        <v>484.56</v>
      </c>
      <c r="F74" s="320">
        <v>513.14</v>
      </c>
      <c r="G74" s="320">
        <v>486.64</v>
      </c>
      <c r="H74" s="320">
        <v>503.13</v>
      </c>
      <c r="I74" s="320">
        <v>507.14</v>
      </c>
      <c r="J74" s="320">
        <v>538.84</v>
      </c>
      <c r="K74" s="320">
        <v>545.75</v>
      </c>
      <c r="L74" s="320">
        <v>595.66999999999996</v>
      </c>
      <c r="M74" s="320">
        <v>584.35</v>
      </c>
      <c r="N74" s="320">
        <v>589.91999999999996</v>
      </c>
      <c r="O74" s="320">
        <v>596.32000000000005</v>
      </c>
      <c r="P74" s="320">
        <v>614.66</v>
      </c>
      <c r="Q74" s="320">
        <v>667.6</v>
      </c>
      <c r="R74" s="320">
        <v>660.37</v>
      </c>
      <c r="S74" s="320">
        <v>672.96</v>
      </c>
      <c r="T74" s="320">
        <v>708.03</v>
      </c>
      <c r="U74" s="320">
        <v>718.44</v>
      </c>
      <c r="V74" s="320">
        <v>701.41</v>
      </c>
      <c r="W74" s="320">
        <v>712.8</v>
      </c>
      <c r="X74" s="320">
        <v>765.65</v>
      </c>
      <c r="Y74" s="320">
        <v>771.49</v>
      </c>
      <c r="Z74" s="320">
        <v>785.52</v>
      </c>
      <c r="AA74" s="320">
        <v>803.69</v>
      </c>
      <c r="AB74" s="320">
        <v>785.42</v>
      </c>
      <c r="AC74" s="320">
        <v>809.77</v>
      </c>
      <c r="AD74" s="320">
        <v>832.06</v>
      </c>
      <c r="AE74" s="320">
        <v>852.99</v>
      </c>
      <c r="AF74" s="320">
        <v>834.35</v>
      </c>
      <c r="AG74" s="320">
        <v>828.92</v>
      </c>
    </row>
    <row r="75" spans="2:33" ht="12" customHeight="1" x14ac:dyDescent="0.2">
      <c r="B75" s="290">
        <v>0.625</v>
      </c>
      <c r="C75" s="320">
        <v>475.9</v>
      </c>
      <c r="D75" s="320">
        <v>465.45</v>
      </c>
      <c r="E75" s="320">
        <v>483.48</v>
      </c>
      <c r="F75" s="320">
        <v>500.75</v>
      </c>
      <c r="G75" s="320">
        <v>493.36</v>
      </c>
      <c r="H75" s="320">
        <v>517.14</v>
      </c>
      <c r="I75" s="320">
        <v>514.29</v>
      </c>
      <c r="J75" s="320">
        <v>537.12</v>
      </c>
      <c r="K75" s="320">
        <v>552</v>
      </c>
      <c r="L75" s="320">
        <v>587.88</v>
      </c>
      <c r="M75" s="320">
        <v>587.36</v>
      </c>
      <c r="N75" s="320">
        <v>591.41999999999996</v>
      </c>
      <c r="O75" s="320">
        <v>604.16</v>
      </c>
      <c r="P75" s="320">
        <v>629.05999999999995</v>
      </c>
      <c r="Q75" s="320">
        <v>678.73</v>
      </c>
      <c r="R75" s="320">
        <v>653.87</v>
      </c>
      <c r="S75" s="320">
        <v>688.84</v>
      </c>
      <c r="T75" s="320">
        <v>727.95</v>
      </c>
      <c r="U75" s="320">
        <v>721.46</v>
      </c>
      <c r="V75" s="320">
        <v>714.04</v>
      </c>
      <c r="W75" s="320">
        <v>700.92</v>
      </c>
      <c r="X75" s="320">
        <v>765.82</v>
      </c>
      <c r="Y75" s="320">
        <v>769.35</v>
      </c>
      <c r="Z75" s="320">
        <v>809.86</v>
      </c>
      <c r="AA75" s="320">
        <v>811.75</v>
      </c>
      <c r="AB75" s="320">
        <v>792.25</v>
      </c>
      <c r="AC75" s="320">
        <v>815.74</v>
      </c>
      <c r="AD75" s="320">
        <v>811.96</v>
      </c>
      <c r="AE75" s="320">
        <v>858.71</v>
      </c>
      <c r="AF75" s="320">
        <v>838.56</v>
      </c>
      <c r="AG75" s="320">
        <v>834.22</v>
      </c>
    </row>
    <row r="76" spans="2:33" ht="12" customHeight="1" x14ac:dyDescent="0.2">
      <c r="B76" s="290">
        <v>0.66666666666666663</v>
      </c>
      <c r="C76" s="320">
        <v>468.04</v>
      </c>
      <c r="D76" s="320">
        <v>473.04</v>
      </c>
      <c r="E76" s="320">
        <v>492.33</v>
      </c>
      <c r="F76" s="320">
        <v>495.55</v>
      </c>
      <c r="G76" s="320">
        <v>502.96</v>
      </c>
      <c r="H76" s="320">
        <v>523.91</v>
      </c>
      <c r="I76" s="320">
        <v>530.03</v>
      </c>
      <c r="J76" s="320">
        <v>544.44000000000005</v>
      </c>
      <c r="K76" s="320">
        <v>553.70000000000005</v>
      </c>
      <c r="L76" s="320">
        <v>596.38</v>
      </c>
      <c r="M76" s="320">
        <v>582.6</v>
      </c>
      <c r="N76" s="320">
        <v>615.33000000000004</v>
      </c>
      <c r="O76" s="320">
        <v>619.91999999999996</v>
      </c>
      <c r="P76" s="320">
        <v>653.02</v>
      </c>
      <c r="Q76" s="320">
        <v>678.44</v>
      </c>
      <c r="R76" s="320">
        <v>655.4</v>
      </c>
      <c r="S76" s="320">
        <v>702.02</v>
      </c>
      <c r="T76" s="320">
        <v>716.43</v>
      </c>
      <c r="U76" s="320">
        <v>720.17</v>
      </c>
      <c r="V76" s="320">
        <v>727.34</v>
      </c>
      <c r="W76" s="320">
        <v>726.18</v>
      </c>
      <c r="X76" s="320">
        <v>769.01</v>
      </c>
      <c r="Y76" s="320">
        <v>771.75</v>
      </c>
      <c r="Z76" s="320">
        <v>817.67</v>
      </c>
      <c r="AA76" s="320">
        <v>821.8</v>
      </c>
      <c r="AB76" s="320">
        <v>798.94</v>
      </c>
      <c r="AC76" s="320">
        <v>828.12</v>
      </c>
      <c r="AD76" s="320">
        <v>829.26</v>
      </c>
      <c r="AE76" s="320">
        <v>878.25</v>
      </c>
      <c r="AF76" s="320">
        <v>842.08</v>
      </c>
      <c r="AG76" s="320">
        <v>837.76</v>
      </c>
    </row>
    <row r="77" spans="2:33" ht="12" customHeight="1" x14ac:dyDescent="0.2">
      <c r="B77" s="290">
        <v>0.70833333333333337</v>
      </c>
      <c r="C77" s="320">
        <v>485.13</v>
      </c>
      <c r="D77" s="320">
        <v>470.7</v>
      </c>
      <c r="E77" s="320">
        <v>503.99</v>
      </c>
      <c r="F77" s="320">
        <v>506.08</v>
      </c>
      <c r="G77" s="320">
        <v>516.71</v>
      </c>
      <c r="H77" s="320">
        <v>552.61</v>
      </c>
      <c r="I77" s="320">
        <v>559.08000000000004</v>
      </c>
      <c r="J77" s="320">
        <v>558.28</v>
      </c>
      <c r="K77" s="320">
        <v>554.23</v>
      </c>
      <c r="L77" s="320">
        <v>608.08000000000004</v>
      </c>
      <c r="M77" s="320">
        <v>578.38</v>
      </c>
      <c r="N77" s="320">
        <v>623.63</v>
      </c>
      <c r="O77" s="320">
        <v>643.33000000000004</v>
      </c>
      <c r="P77" s="320">
        <v>661.72</v>
      </c>
      <c r="Q77" s="320">
        <v>701.12</v>
      </c>
      <c r="R77" s="320">
        <v>659.7</v>
      </c>
      <c r="S77" s="320">
        <v>712.72</v>
      </c>
      <c r="T77" s="320">
        <v>722.26</v>
      </c>
      <c r="U77" s="320">
        <v>733.68</v>
      </c>
      <c r="V77" s="320">
        <v>732.79</v>
      </c>
      <c r="W77" s="320">
        <v>758.26</v>
      </c>
      <c r="X77" s="320">
        <v>778.94</v>
      </c>
      <c r="Y77" s="320">
        <v>775.08</v>
      </c>
      <c r="Z77" s="320">
        <v>820.87</v>
      </c>
      <c r="AA77" s="320">
        <v>807.35</v>
      </c>
      <c r="AB77" s="320">
        <v>814</v>
      </c>
      <c r="AC77" s="320">
        <v>838.38</v>
      </c>
      <c r="AD77" s="320">
        <v>856.28</v>
      </c>
      <c r="AE77" s="320">
        <v>877.17</v>
      </c>
      <c r="AF77" s="320">
        <v>838.73</v>
      </c>
      <c r="AG77" s="320">
        <v>847.35</v>
      </c>
    </row>
    <row r="78" spans="2:33" ht="12" customHeight="1" x14ac:dyDescent="0.2">
      <c r="B78" s="290">
        <v>0.75</v>
      </c>
      <c r="C78" s="320">
        <v>491.9</v>
      </c>
      <c r="D78" s="320">
        <v>461.68</v>
      </c>
      <c r="E78" s="320">
        <v>541.55999999999995</v>
      </c>
      <c r="F78" s="320">
        <v>554.35</v>
      </c>
      <c r="G78" s="320">
        <v>516.44000000000005</v>
      </c>
      <c r="H78" s="320">
        <v>556.73</v>
      </c>
      <c r="I78" s="320">
        <v>652.89</v>
      </c>
      <c r="J78" s="320">
        <v>592.70000000000005</v>
      </c>
      <c r="K78" s="320">
        <v>562.6</v>
      </c>
      <c r="L78" s="320">
        <v>591.24</v>
      </c>
      <c r="M78" s="320">
        <v>592.05999999999995</v>
      </c>
      <c r="N78" s="320">
        <v>637.24</v>
      </c>
      <c r="O78" s="320">
        <v>660.52</v>
      </c>
      <c r="P78" s="320">
        <v>682.32</v>
      </c>
      <c r="Q78" s="320">
        <v>701.69</v>
      </c>
      <c r="R78" s="320">
        <v>663.77</v>
      </c>
      <c r="S78" s="320">
        <v>736.83</v>
      </c>
      <c r="T78" s="320">
        <v>735.19</v>
      </c>
      <c r="U78" s="320">
        <v>726.88</v>
      </c>
      <c r="V78" s="320">
        <v>748.61</v>
      </c>
      <c r="W78" s="320">
        <v>765.35</v>
      </c>
      <c r="X78" s="320">
        <v>834.78</v>
      </c>
      <c r="Y78" s="320">
        <v>773.06</v>
      </c>
      <c r="Z78" s="320">
        <v>809.23</v>
      </c>
      <c r="AA78" s="320">
        <v>789.58</v>
      </c>
      <c r="AB78" s="320">
        <v>832.53</v>
      </c>
      <c r="AC78" s="320">
        <v>846.33</v>
      </c>
      <c r="AD78" s="320">
        <v>874.06</v>
      </c>
      <c r="AE78" s="320">
        <v>902.62</v>
      </c>
      <c r="AF78" s="320">
        <v>844.63</v>
      </c>
      <c r="AG78" s="320">
        <v>862.51</v>
      </c>
    </row>
    <row r="79" spans="2:33" ht="12" customHeight="1" x14ac:dyDescent="0.2">
      <c r="B79" s="290">
        <v>0.79166666666666663</v>
      </c>
      <c r="C79" s="320">
        <v>486.22</v>
      </c>
      <c r="D79" s="320">
        <v>469.48</v>
      </c>
      <c r="E79" s="320">
        <v>538.91</v>
      </c>
      <c r="F79" s="320">
        <v>549.66999999999996</v>
      </c>
      <c r="G79" s="320">
        <v>520.63</v>
      </c>
      <c r="H79" s="320">
        <v>548.74</v>
      </c>
      <c r="I79" s="320">
        <v>575.73</v>
      </c>
      <c r="J79" s="320">
        <v>601.26</v>
      </c>
      <c r="K79" s="320">
        <v>678.63</v>
      </c>
      <c r="L79" s="320">
        <v>618.6</v>
      </c>
      <c r="M79" s="320">
        <v>592.5</v>
      </c>
      <c r="N79" s="320">
        <v>636.02</v>
      </c>
      <c r="O79" s="320">
        <v>652.61</v>
      </c>
      <c r="P79" s="320">
        <v>668.83</v>
      </c>
      <c r="Q79" s="320">
        <v>682.47</v>
      </c>
      <c r="R79" s="320">
        <v>664.27</v>
      </c>
      <c r="S79" s="320">
        <v>740.76</v>
      </c>
      <c r="T79" s="320">
        <v>717.11</v>
      </c>
      <c r="U79" s="320">
        <v>732.14</v>
      </c>
      <c r="V79" s="320">
        <v>744.73</v>
      </c>
      <c r="W79" s="320">
        <v>770.4</v>
      </c>
      <c r="X79" s="320">
        <v>802.03</v>
      </c>
      <c r="Y79" s="320">
        <v>775.13</v>
      </c>
      <c r="Z79" s="320">
        <v>805.68</v>
      </c>
      <c r="AA79" s="320">
        <v>792.47</v>
      </c>
      <c r="AB79" s="320">
        <v>824.6</v>
      </c>
      <c r="AC79" s="320">
        <v>842.69</v>
      </c>
      <c r="AD79" s="320">
        <v>839.28</v>
      </c>
      <c r="AE79" s="320">
        <v>879.61</v>
      </c>
      <c r="AF79" s="320">
        <v>839.66</v>
      </c>
      <c r="AG79" s="320">
        <v>849.21</v>
      </c>
    </row>
    <row r="80" spans="2:33" ht="12" customHeight="1" x14ac:dyDescent="0.2">
      <c r="B80" s="290">
        <v>0.83333333333333337</v>
      </c>
      <c r="C80" s="320">
        <v>503.41</v>
      </c>
      <c r="D80" s="320">
        <v>474.23</v>
      </c>
      <c r="E80" s="320">
        <v>513.28</v>
      </c>
      <c r="F80" s="320">
        <v>526.42999999999995</v>
      </c>
      <c r="G80" s="320">
        <v>516.61</v>
      </c>
      <c r="H80" s="320">
        <v>541.88</v>
      </c>
      <c r="I80" s="320">
        <v>551.99</v>
      </c>
      <c r="J80" s="320">
        <v>565.61</v>
      </c>
      <c r="K80" s="320">
        <v>674.01</v>
      </c>
      <c r="L80" s="320">
        <v>595.36</v>
      </c>
      <c r="M80" s="320">
        <v>596.22</v>
      </c>
      <c r="N80" s="320">
        <v>629.78</v>
      </c>
      <c r="O80" s="320">
        <v>639.39</v>
      </c>
      <c r="P80" s="320">
        <v>648.17999999999995</v>
      </c>
      <c r="Q80" s="320">
        <v>677.15</v>
      </c>
      <c r="R80" s="320">
        <v>662.45</v>
      </c>
      <c r="S80" s="320">
        <v>707.5</v>
      </c>
      <c r="T80" s="320">
        <v>698.39</v>
      </c>
      <c r="U80" s="320">
        <v>714.44</v>
      </c>
      <c r="V80" s="320">
        <v>722.63</v>
      </c>
      <c r="W80" s="320">
        <v>744.03</v>
      </c>
      <c r="X80" s="320">
        <v>795.56</v>
      </c>
      <c r="Y80" s="320">
        <v>773.16</v>
      </c>
      <c r="Z80" s="320">
        <v>793.52</v>
      </c>
      <c r="AA80" s="320">
        <v>781.42</v>
      </c>
      <c r="AB80" s="320">
        <v>793.58</v>
      </c>
      <c r="AC80" s="320">
        <v>818.13</v>
      </c>
      <c r="AD80" s="320">
        <v>828.33</v>
      </c>
      <c r="AE80" s="320">
        <v>847.92</v>
      </c>
      <c r="AF80" s="320">
        <v>840.73</v>
      </c>
      <c r="AG80" s="320">
        <v>856.06</v>
      </c>
    </row>
    <row r="81" spans="2:33" ht="12" customHeight="1" x14ac:dyDescent="0.2">
      <c r="B81" s="290">
        <v>0.875</v>
      </c>
      <c r="C81" s="320">
        <v>471.08</v>
      </c>
      <c r="D81" s="320">
        <v>475.46</v>
      </c>
      <c r="E81" s="320">
        <v>495.18</v>
      </c>
      <c r="F81" s="320">
        <v>515.67999999999995</v>
      </c>
      <c r="G81" s="320">
        <v>518.1</v>
      </c>
      <c r="H81" s="320">
        <v>532.66999999999996</v>
      </c>
      <c r="I81" s="320">
        <v>551.71</v>
      </c>
      <c r="J81" s="320">
        <v>558.01</v>
      </c>
      <c r="K81" s="320">
        <v>570.95000000000005</v>
      </c>
      <c r="L81" s="320">
        <v>591.86</v>
      </c>
      <c r="M81" s="320">
        <v>604.76</v>
      </c>
      <c r="N81" s="320">
        <v>616.87</v>
      </c>
      <c r="O81" s="320">
        <v>625.67999999999995</v>
      </c>
      <c r="P81" s="320">
        <v>638.02</v>
      </c>
      <c r="Q81" s="320">
        <v>659.89</v>
      </c>
      <c r="R81" s="320">
        <v>665.27</v>
      </c>
      <c r="S81" s="320">
        <v>686.02</v>
      </c>
      <c r="T81" s="320">
        <v>691.5</v>
      </c>
      <c r="U81" s="320">
        <v>703.98</v>
      </c>
      <c r="V81" s="320">
        <v>714.99</v>
      </c>
      <c r="W81" s="320">
        <v>727.84</v>
      </c>
      <c r="X81" s="320">
        <v>780.97</v>
      </c>
      <c r="Y81" s="320">
        <v>771.95</v>
      </c>
      <c r="Z81" s="320">
        <v>782.83</v>
      </c>
      <c r="AA81" s="320">
        <v>775.57</v>
      </c>
      <c r="AB81" s="320">
        <v>785.15</v>
      </c>
      <c r="AC81" s="320">
        <v>812.66</v>
      </c>
      <c r="AD81" s="320">
        <v>816.6</v>
      </c>
      <c r="AE81" s="320">
        <v>839.14</v>
      </c>
      <c r="AF81" s="320">
        <v>844.4</v>
      </c>
      <c r="AG81" s="320">
        <v>853.93</v>
      </c>
    </row>
    <row r="82" spans="2:33" ht="12" customHeight="1" x14ac:dyDescent="0.2">
      <c r="B82" s="290">
        <v>0.91666666666666663</v>
      </c>
      <c r="C82" s="320">
        <v>475.63</v>
      </c>
      <c r="D82" s="320">
        <v>481.91</v>
      </c>
      <c r="E82" s="320">
        <v>496.95</v>
      </c>
      <c r="F82" s="320">
        <v>511.79</v>
      </c>
      <c r="G82" s="320">
        <v>521.02</v>
      </c>
      <c r="H82" s="320">
        <v>537.87</v>
      </c>
      <c r="I82" s="320">
        <v>551.36</v>
      </c>
      <c r="J82" s="320">
        <v>562.78</v>
      </c>
      <c r="K82" s="320">
        <v>589.74</v>
      </c>
      <c r="L82" s="320">
        <v>595.16999999999996</v>
      </c>
      <c r="M82" s="320">
        <v>601.03</v>
      </c>
      <c r="N82" s="320">
        <v>613.6</v>
      </c>
      <c r="O82" s="320">
        <v>624.84</v>
      </c>
      <c r="P82" s="320">
        <v>639.25</v>
      </c>
      <c r="Q82" s="320">
        <v>659.01</v>
      </c>
      <c r="R82" s="320">
        <v>667.41</v>
      </c>
      <c r="S82" s="320">
        <v>685.39</v>
      </c>
      <c r="T82" s="320">
        <v>692.79</v>
      </c>
      <c r="U82" s="320">
        <v>703.14</v>
      </c>
      <c r="V82" s="320">
        <v>716.13</v>
      </c>
      <c r="W82" s="320">
        <v>728.12</v>
      </c>
      <c r="X82" s="320">
        <v>767.33</v>
      </c>
      <c r="Y82" s="320">
        <v>776.3</v>
      </c>
      <c r="Z82" s="320">
        <v>779.83</v>
      </c>
      <c r="AA82" s="320">
        <v>775.66</v>
      </c>
      <c r="AB82" s="320">
        <v>786.49</v>
      </c>
      <c r="AC82" s="320">
        <v>803.04</v>
      </c>
      <c r="AD82" s="320">
        <v>812.92</v>
      </c>
      <c r="AE82" s="320">
        <v>826.95</v>
      </c>
      <c r="AF82" s="320">
        <v>840.57</v>
      </c>
      <c r="AG82" s="320">
        <v>858.2</v>
      </c>
    </row>
    <row r="83" spans="2:33" ht="12" customHeight="1" x14ac:dyDescent="0.2">
      <c r="B83" s="290">
        <v>0.95833333333333337</v>
      </c>
      <c r="C83" s="320">
        <v>477.13</v>
      </c>
      <c r="D83" s="320">
        <v>483.4</v>
      </c>
      <c r="E83" s="320">
        <v>500.19</v>
      </c>
      <c r="F83" s="320">
        <v>514.45000000000005</v>
      </c>
      <c r="G83" s="320">
        <v>523.41999999999996</v>
      </c>
      <c r="H83" s="320">
        <v>542.44000000000005</v>
      </c>
      <c r="I83" s="320">
        <v>549.82000000000005</v>
      </c>
      <c r="J83" s="320">
        <v>566.54999999999995</v>
      </c>
      <c r="K83" s="320">
        <v>579.85</v>
      </c>
      <c r="L83" s="320">
        <v>603.73</v>
      </c>
      <c r="M83" s="320">
        <v>602.37</v>
      </c>
      <c r="N83" s="320">
        <v>614.26</v>
      </c>
      <c r="O83" s="320">
        <v>625.5</v>
      </c>
      <c r="P83" s="320">
        <v>638.29999999999995</v>
      </c>
      <c r="Q83" s="320">
        <v>659.73</v>
      </c>
      <c r="R83" s="320">
        <v>665.85</v>
      </c>
      <c r="S83" s="320">
        <v>683.76</v>
      </c>
      <c r="T83" s="320">
        <v>692.47</v>
      </c>
      <c r="U83" s="320">
        <v>704.01</v>
      </c>
      <c r="V83" s="320">
        <v>715.88</v>
      </c>
      <c r="W83" s="320">
        <v>732.45</v>
      </c>
      <c r="X83" s="320">
        <v>772.07</v>
      </c>
      <c r="Y83" s="320">
        <v>780.71</v>
      </c>
      <c r="Z83" s="320">
        <v>777.88</v>
      </c>
      <c r="AA83" s="320">
        <v>774.1</v>
      </c>
      <c r="AB83" s="320">
        <v>786.86</v>
      </c>
      <c r="AC83" s="320">
        <v>806.43</v>
      </c>
      <c r="AD83" s="320">
        <v>812.91</v>
      </c>
      <c r="AE83" s="320">
        <v>824.17</v>
      </c>
      <c r="AF83" s="320">
        <v>837.49</v>
      </c>
      <c r="AG83" s="320">
        <v>852.43</v>
      </c>
    </row>
    <row r="84" spans="2:33" ht="27.75" customHeight="1" x14ac:dyDescent="0.2">
      <c r="B84" s="288" t="s">
        <v>372</v>
      </c>
      <c r="C84" s="563" t="s">
        <v>373</v>
      </c>
      <c r="D84" s="564"/>
      <c r="E84" s="564"/>
      <c r="F84" s="564"/>
      <c r="G84" s="564"/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/>
      <c r="S84" s="564"/>
      <c r="T84" s="564"/>
      <c r="U84" s="564"/>
      <c r="V84" s="564"/>
      <c r="W84" s="564"/>
      <c r="X84" s="564"/>
      <c r="Y84" s="564"/>
      <c r="Z84" s="564"/>
      <c r="AA84" s="564"/>
      <c r="AB84" s="564"/>
      <c r="AC84" s="564"/>
      <c r="AD84" s="564"/>
      <c r="AE84" s="564"/>
      <c r="AF84" s="564"/>
      <c r="AG84" s="564"/>
    </row>
    <row r="85" spans="2:33" ht="10.5" customHeight="1" x14ac:dyDescent="0.2">
      <c r="B85" s="334" t="s">
        <v>306</v>
      </c>
    </row>
    <row r="86" spans="2:33" ht="10.5" customHeight="1" x14ac:dyDescent="0.2">
      <c r="B86" s="334"/>
    </row>
    <row r="87" spans="2:33" ht="12" customHeight="1" x14ac:dyDescent="0.2"/>
    <row r="88" spans="2:33" ht="12" customHeight="1" x14ac:dyDescent="0.2">
      <c r="B88" s="332"/>
    </row>
    <row r="89" spans="2:33" ht="12" customHeight="1" x14ac:dyDescent="0.2">
      <c r="B89" s="379"/>
      <c r="C89" s="379"/>
      <c r="D89" s="379"/>
      <c r="E89" s="379"/>
      <c r="F89" s="366" t="s">
        <v>352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8"/>
    </row>
    <row r="90" spans="2:33" ht="12" customHeight="1" x14ac:dyDescent="0.2">
      <c r="B90" s="379"/>
      <c r="C90" s="379"/>
      <c r="D90" s="379"/>
      <c r="E90" s="379"/>
      <c r="F90" s="369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1"/>
    </row>
    <row r="91" spans="2:33" ht="12" customHeight="1" x14ac:dyDescent="0.2">
      <c r="B91" s="379"/>
      <c r="C91" s="379"/>
      <c r="D91" s="379"/>
      <c r="E91" s="379"/>
      <c r="F91" s="372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4"/>
    </row>
    <row r="92" spans="2:33" ht="12" customHeight="1" x14ac:dyDescent="0.2">
      <c r="B92" s="280"/>
      <c r="C92" s="280"/>
      <c r="D92" s="280"/>
      <c r="E92" s="280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</row>
    <row r="93" spans="2:33" ht="12" customHeight="1" x14ac:dyDescent="0.2">
      <c r="B93" s="359" t="s">
        <v>188</v>
      </c>
      <c r="C93" s="359"/>
      <c r="D93" s="282"/>
      <c r="E93" s="282"/>
      <c r="F93" s="283" t="s">
        <v>329</v>
      </c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</row>
    <row r="94" spans="2:33" ht="12" customHeight="1" x14ac:dyDescent="0.2">
      <c r="B94" s="284"/>
      <c r="C94" s="284"/>
      <c r="D94" s="284"/>
      <c r="E94" s="284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</row>
    <row r="95" spans="2:33" ht="12" customHeight="1" x14ac:dyDescent="0.2">
      <c r="B95" s="282" t="s">
        <v>236</v>
      </c>
      <c r="C95" s="282"/>
      <c r="D95" s="282"/>
      <c r="E95" s="282"/>
      <c r="F95" s="283" t="s">
        <v>321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139" t="s">
        <v>189</v>
      </c>
      <c r="R95" s="282"/>
      <c r="S95" s="282"/>
      <c r="T95" s="282"/>
      <c r="U95" s="282"/>
      <c r="V95" s="287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</row>
    <row r="96" spans="2:33" ht="12" customHeight="1" x14ac:dyDescent="0.2">
      <c r="B96" s="284"/>
      <c r="C96" s="284"/>
      <c r="D96" s="284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</row>
    <row r="97" spans="2:32" ht="12" customHeight="1" x14ac:dyDescent="0.2">
      <c r="B97" s="360" t="s">
        <v>217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</row>
    <row r="98" spans="2:32" ht="12" customHeight="1" x14ac:dyDescent="0.2">
      <c r="B98" s="284"/>
      <c r="C98" s="284"/>
      <c r="D98" s="284"/>
      <c r="E98" s="284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</row>
    <row r="99" spans="2:32" ht="12" customHeight="1" x14ac:dyDescent="0.2">
      <c r="B99" s="282" t="s">
        <v>33</v>
      </c>
      <c r="C99" s="282"/>
      <c r="D99" s="282"/>
      <c r="E99" s="282"/>
      <c r="F99" s="286" t="s">
        <v>317</v>
      </c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2" t="s">
        <v>8</v>
      </c>
      <c r="R99" s="282"/>
      <c r="S99" s="282"/>
      <c r="T99" s="282"/>
      <c r="U99" s="282"/>
      <c r="V99" s="333" t="s">
        <v>14</v>
      </c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</row>
    <row r="100" spans="2:32" ht="12" customHeight="1" x14ac:dyDescent="0.2">
      <c r="B100" s="284"/>
      <c r="C100" s="284"/>
      <c r="D100" s="284"/>
      <c r="E100" s="28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</row>
    <row r="101" spans="2:32" ht="12" customHeight="1" x14ac:dyDescent="0.2">
      <c r="B101" s="282" t="s">
        <v>9</v>
      </c>
      <c r="C101" s="282"/>
      <c r="D101" s="282"/>
      <c r="E101" s="282"/>
      <c r="F101" s="286" t="s">
        <v>318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2" t="s">
        <v>10</v>
      </c>
      <c r="R101" s="282"/>
      <c r="S101" s="282"/>
      <c r="T101" s="282"/>
      <c r="U101" s="282"/>
      <c r="V101" s="382">
        <v>1193085163</v>
      </c>
      <c r="W101" s="382"/>
      <c r="X101" s="286"/>
      <c r="Y101" s="286"/>
      <c r="Z101" s="286"/>
      <c r="AA101" s="286"/>
      <c r="AB101" s="286"/>
      <c r="AC101" s="286"/>
      <c r="AD101" s="286"/>
      <c r="AE101" s="286"/>
      <c r="AF101" s="286"/>
    </row>
    <row r="102" spans="2:32" ht="12" customHeight="1" x14ac:dyDescent="0.2">
      <c r="B102" s="280"/>
      <c r="C102" s="280"/>
      <c r="D102" s="280"/>
      <c r="E102" s="280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</row>
    <row r="103" spans="2:32" ht="12" customHeight="1" x14ac:dyDescent="0.2">
      <c r="B103" s="288" t="s">
        <v>257</v>
      </c>
      <c r="C103" s="289">
        <v>1</v>
      </c>
      <c r="D103" s="289">
        <v>2</v>
      </c>
      <c r="E103" s="289">
        <v>3</v>
      </c>
      <c r="F103" s="289">
        <v>4</v>
      </c>
      <c r="G103" s="289">
        <v>5</v>
      </c>
      <c r="H103" s="289">
        <v>6</v>
      </c>
      <c r="I103" s="289">
        <v>7</v>
      </c>
      <c r="J103" s="289">
        <v>8</v>
      </c>
      <c r="K103" s="289">
        <v>9</v>
      </c>
      <c r="L103" s="289">
        <v>10</v>
      </c>
      <c r="M103" s="289">
        <v>11</v>
      </c>
      <c r="N103" s="289">
        <v>12</v>
      </c>
      <c r="O103" s="289">
        <v>13</v>
      </c>
      <c r="P103" s="289">
        <v>14</v>
      </c>
      <c r="Q103" s="289">
        <v>15</v>
      </c>
      <c r="R103" s="289">
        <v>16</v>
      </c>
      <c r="S103" s="289">
        <v>17</v>
      </c>
      <c r="T103" s="289">
        <v>18</v>
      </c>
      <c r="U103" s="289">
        <v>19</v>
      </c>
      <c r="V103" s="289">
        <v>20</v>
      </c>
      <c r="W103" s="289">
        <v>21</v>
      </c>
      <c r="X103" s="289">
        <v>22</v>
      </c>
      <c r="Y103" s="289">
        <v>23</v>
      </c>
      <c r="Z103" s="289">
        <v>24</v>
      </c>
      <c r="AA103" s="289">
        <v>25</v>
      </c>
      <c r="AB103" s="289">
        <v>26</v>
      </c>
      <c r="AC103" s="289">
        <v>27</v>
      </c>
      <c r="AD103" s="289">
        <v>28</v>
      </c>
      <c r="AE103" s="289">
        <v>29</v>
      </c>
      <c r="AF103" s="289">
        <v>30</v>
      </c>
    </row>
    <row r="104" spans="2:32" ht="12" customHeight="1" x14ac:dyDescent="0.2">
      <c r="B104" s="290">
        <v>0</v>
      </c>
      <c r="C104" s="320">
        <v>853.51</v>
      </c>
      <c r="D104" s="320">
        <v>859.64</v>
      </c>
      <c r="E104" s="320">
        <v>873.07</v>
      </c>
      <c r="F104" s="320">
        <v>883.78</v>
      </c>
      <c r="G104" s="320">
        <v>895.37</v>
      </c>
      <c r="H104" s="320">
        <v>909.51</v>
      </c>
      <c r="I104" s="320">
        <v>923.79</v>
      </c>
      <c r="J104" s="320">
        <v>934.75</v>
      </c>
      <c r="K104" s="320">
        <v>941.22</v>
      </c>
      <c r="L104" s="320">
        <v>368.49</v>
      </c>
      <c r="M104" s="320">
        <v>385.78</v>
      </c>
      <c r="N104" s="320">
        <v>408.2</v>
      </c>
      <c r="O104" s="320">
        <v>407.08</v>
      </c>
      <c r="P104" s="320">
        <v>441.65</v>
      </c>
      <c r="Q104" s="320">
        <v>450.19</v>
      </c>
      <c r="R104" s="320">
        <v>465.66</v>
      </c>
      <c r="S104" s="320">
        <v>476.31</v>
      </c>
      <c r="T104" s="320" t="s">
        <v>380</v>
      </c>
      <c r="U104" s="320" t="s">
        <v>380</v>
      </c>
      <c r="V104" s="320" t="s">
        <v>380</v>
      </c>
      <c r="W104" s="320" t="s">
        <v>380</v>
      </c>
      <c r="X104" s="320" t="s">
        <v>380</v>
      </c>
      <c r="Y104" s="320">
        <v>553.70000000000005</v>
      </c>
      <c r="Z104" s="320">
        <v>565.85</v>
      </c>
      <c r="AA104" s="320">
        <v>580.30999999999995</v>
      </c>
      <c r="AB104" s="320">
        <v>599.38</v>
      </c>
      <c r="AC104" s="320">
        <v>623.01</v>
      </c>
      <c r="AD104" s="320">
        <v>681.62</v>
      </c>
      <c r="AE104" s="320">
        <v>701.31</v>
      </c>
      <c r="AF104" s="320">
        <v>714.54</v>
      </c>
    </row>
    <row r="105" spans="2:32" ht="12" customHeight="1" x14ac:dyDescent="0.2">
      <c r="B105" s="290">
        <v>4.1666666666666664E-2</v>
      </c>
      <c r="C105" s="320">
        <v>853.36</v>
      </c>
      <c r="D105" s="320">
        <v>861.42</v>
      </c>
      <c r="E105" s="320">
        <v>878.53</v>
      </c>
      <c r="F105" s="320">
        <v>886.51</v>
      </c>
      <c r="G105" s="320">
        <v>897.57</v>
      </c>
      <c r="H105" s="320">
        <v>912</v>
      </c>
      <c r="I105" s="320">
        <v>926.17</v>
      </c>
      <c r="J105" s="320">
        <v>941.58</v>
      </c>
      <c r="K105" s="320">
        <v>940.58</v>
      </c>
      <c r="L105" s="320">
        <v>371.05</v>
      </c>
      <c r="M105" s="320">
        <v>391.91</v>
      </c>
      <c r="N105" s="320">
        <v>416.75</v>
      </c>
      <c r="O105" s="320">
        <v>412.29</v>
      </c>
      <c r="P105" s="320">
        <v>440.88</v>
      </c>
      <c r="Q105" s="320">
        <v>446.78</v>
      </c>
      <c r="R105" s="320">
        <v>467.22</v>
      </c>
      <c r="S105" s="320">
        <v>478.12</v>
      </c>
      <c r="T105" s="320" t="s">
        <v>380</v>
      </c>
      <c r="U105" s="320" t="s">
        <v>380</v>
      </c>
      <c r="V105" s="320" t="s">
        <v>380</v>
      </c>
      <c r="W105" s="320" t="s">
        <v>380</v>
      </c>
      <c r="X105" s="320" t="s">
        <v>379</v>
      </c>
      <c r="Y105" s="320">
        <v>556.87</v>
      </c>
      <c r="Z105" s="320">
        <v>558.4</v>
      </c>
      <c r="AA105" s="320">
        <v>579.92999999999995</v>
      </c>
      <c r="AB105" s="320">
        <v>595.19000000000005</v>
      </c>
      <c r="AC105" s="320">
        <v>619.02</v>
      </c>
      <c r="AD105" s="320">
        <v>684.7</v>
      </c>
      <c r="AE105" s="320">
        <v>700.75</v>
      </c>
      <c r="AF105" s="320">
        <v>718.3</v>
      </c>
    </row>
    <row r="106" spans="2:32" ht="12" customHeight="1" x14ac:dyDescent="0.2">
      <c r="B106" s="290">
        <v>8.3333333333333329E-2</v>
      </c>
      <c r="C106" s="320">
        <v>851.29</v>
      </c>
      <c r="D106" s="320">
        <v>862.15</v>
      </c>
      <c r="E106" s="320">
        <v>874.28</v>
      </c>
      <c r="F106" s="320">
        <v>887.44</v>
      </c>
      <c r="G106" s="320">
        <v>899.86</v>
      </c>
      <c r="H106" s="320">
        <v>913.38</v>
      </c>
      <c r="I106" s="320">
        <v>928.21</v>
      </c>
      <c r="J106" s="320">
        <v>938.73</v>
      </c>
      <c r="K106" s="320">
        <v>943.08</v>
      </c>
      <c r="L106" s="320">
        <v>379.01</v>
      </c>
      <c r="M106" s="320">
        <v>394.95</v>
      </c>
      <c r="N106" s="320">
        <v>411.02</v>
      </c>
      <c r="O106" s="320">
        <v>417.04</v>
      </c>
      <c r="P106" s="320">
        <v>441.67</v>
      </c>
      <c r="Q106" s="320">
        <v>449.81</v>
      </c>
      <c r="R106" s="320">
        <v>461.78</v>
      </c>
      <c r="S106" s="320">
        <v>480.55</v>
      </c>
      <c r="T106" s="320" t="s">
        <v>380</v>
      </c>
      <c r="U106" s="320" t="s">
        <v>380</v>
      </c>
      <c r="V106" s="320" t="s">
        <v>380</v>
      </c>
      <c r="W106" s="320" t="s">
        <v>380</v>
      </c>
      <c r="X106" s="320">
        <v>566.39</v>
      </c>
      <c r="Y106" s="320">
        <v>559.04</v>
      </c>
      <c r="Z106" s="320">
        <v>567.55999999999995</v>
      </c>
      <c r="AA106" s="320">
        <v>580.92999999999995</v>
      </c>
      <c r="AB106" s="320">
        <v>593.65</v>
      </c>
      <c r="AC106" s="320">
        <v>619.99</v>
      </c>
      <c r="AD106" s="320">
        <v>687.22</v>
      </c>
      <c r="AE106" s="320">
        <v>707.31</v>
      </c>
      <c r="AF106" s="320">
        <v>723.09</v>
      </c>
    </row>
    <row r="107" spans="2:32" ht="12" customHeight="1" x14ac:dyDescent="0.2">
      <c r="B107" s="290">
        <v>0.125</v>
      </c>
      <c r="C107" s="320">
        <v>849.58</v>
      </c>
      <c r="D107" s="320">
        <v>864.63</v>
      </c>
      <c r="E107" s="320">
        <v>876.36</v>
      </c>
      <c r="F107" s="320">
        <v>891.94</v>
      </c>
      <c r="G107" s="320">
        <v>899.59</v>
      </c>
      <c r="H107" s="320">
        <v>918.8</v>
      </c>
      <c r="I107" s="320">
        <v>928.02</v>
      </c>
      <c r="J107" s="320">
        <v>936.44</v>
      </c>
      <c r="K107" s="320">
        <v>947.73</v>
      </c>
      <c r="L107" s="320">
        <v>383.23</v>
      </c>
      <c r="M107" s="320">
        <v>397.22</v>
      </c>
      <c r="N107" s="320">
        <v>415.51</v>
      </c>
      <c r="O107" s="320">
        <v>416</v>
      </c>
      <c r="P107" s="320">
        <v>437.79</v>
      </c>
      <c r="Q107" s="320">
        <v>451</v>
      </c>
      <c r="R107" s="320">
        <v>459.86</v>
      </c>
      <c r="S107" s="320">
        <v>483.87</v>
      </c>
      <c r="T107" s="320" t="s">
        <v>380</v>
      </c>
      <c r="U107" s="320" t="s">
        <v>380</v>
      </c>
      <c r="V107" s="320" t="s">
        <v>380</v>
      </c>
      <c r="W107" s="320" t="s">
        <v>380</v>
      </c>
      <c r="X107" s="320">
        <v>586.39</v>
      </c>
      <c r="Y107" s="320">
        <v>559.94000000000005</v>
      </c>
      <c r="Z107" s="320">
        <v>570.52</v>
      </c>
      <c r="AA107" s="320">
        <v>585.1</v>
      </c>
      <c r="AB107" s="320">
        <v>595.55999999999995</v>
      </c>
      <c r="AC107" s="320">
        <v>619.35</v>
      </c>
      <c r="AD107" s="320">
        <v>693</v>
      </c>
      <c r="AE107" s="320">
        <v>712.23</v>
      </c>
      <c r="AF107" s="320">
        <v>723.02</v>
      </c>
    </row>
    <row r="108" spans="2:32" ht="12" customHeight="1" x14ac:dyDescent="0.2">
      <c r="B108" s="290">
        <v>0.16666666666666666</v>
      </c>
      <c r="C108" s="320">
        <v>853.25</v>
      </c>
      <c r="D108" s="320">
        <v>866.67</v>
      </c>
      <c r="E108" s="320">
        <v>875.87</v>
      </c>
      <c r="F108" s="320">
        <v>895.26</v>
      </c>
      <c r="G108" s="320">
        <v>898.65</v>
      </c>
      <c r="H108" s="320">
        <v>916.41</v>
      </c>
      <c r="I108" s="320">
        <v>929.91</v>
      </c>
      <c r="J108" s="320">
        <v>936.44</v>
      </c>
      <c r="K108" s="320">
        <v>941.13</v>
      </c>
      <c r="L108" s="320">
        <v>383.27</v>
      </c>
      <c r="M108" s="320">
        <v>396.57</v>
      </c>
      <c r="N108" s="320">
        <v>413.71</v>
      </c>
      <c r="O108" s="320">
        <v>421.06</v>
      </c>
      <c r="P108" s="320">
        <v>436.54</v>
      </c>
      <c r="Q108" s="320">
        <v>458.81</v>
      </c>
      <c r="R108" s="320">
        <v>458</v>
      </c>
      <c r="S108" s="320">
        <v>487.79</v>
      </c>
      <c r="T108" s="320" t="s">
        <v>380</v>
      </c>
      <c r="U108" s="320" t="s">
        <v>380</v>
      </c>
      <c r="V108" s="320" t="s">
        <v>380</v>
      </c>
      <c r="W108" s="320" t="s">
        <v>380</v>
      </c>
      <c r="X108" s="320">
        <v>544.69000000000005</v>
      </c>
      <c r="Y108" s="320">
        <v>555.97</v>
      </c>
      <c r="Z108" s="320">
        <v>576.98</v>
      </c>
      <c r="AA108" s="320">
        <v>586.25</v>
      </c>
      <c r="AB108" s="320">
        <v>597.79</v>
      </c>
      <c r="AC108" s="320">
        <v>622.41</v>
      </c>
      <c r="AD108" s="320">
        <v>697.86</v>
      </c>
      <c r="AE108" s="320">
        <v>709.14</v>
      </c>
      <c r="AF108" s="320">
        <v>719.59</v>
      </c>
    </row>
    <row r="109" spans="2:32" ht="12" customHeight="1" x14ac:dyDescent="0.2">
      <c r="B109" s="290">
        <v>0.20833333333333334</v>
      </c>
      <c r="C109" s="320" t="s">
        <v>379</v>
      </c>
      <c r="D109" s="320" t="s">
        <v>379</v>
      </c>
      <c r="E109" s="320" t="s">
        <v>379</v>
      </c>
      <c r="F109" s="320" t="s">
        <v>379</v>
      </c>
      <c r="G109" s="320" t="s">
        <v>379</v>
      </c>
      <c r="H109" s="320" t="s">
        <v>379</v>
      </c>
      <c r="I109" s="320" t="s">
        <v>379</v>
      </c>
      <c r="J109" s="320" t="s">
        <v>379</v>
      </c>
      <c r="K109" s="320" t="s">
        <v>379</v>
      </c>
      <c r="L109" s="320">
        <v>387.19</v>
      </c>
      <c r="M109" s="320" t="s">
        <v>379</v>
      </c>
      <c r="N109" s="320">
        <v>432.4</v>
      </c>
      <c r="O109" s="320">
        <v>422.02</v>
      </c>
      <c r="P109" s="320" t="s">
        <v>379</v>
      </c>
      <c r="Q109" s="320">
        <v>458.92</v>
      </c>
      <c r="R109" s="320" t="s">
        <v>379</v>
      </c>
      <c r="S109" s="320">
        <v>491.96</v>
      </c>
      <c r="T109" s="320" t="s">
        <v>380</v>
      </c>
      <c r="U109" s="320" t="s">
        <v>380</v>
      </c>
      <c r="V109" s="320" t="s">
        <v>380</v>
      </c>
      <c r="W109" s="320" t="s">
        <v>380</v>
      </c>
      <c r="X109" s="320">
        <v>560.52</v>
      </c>
      <c r="Y109" s="320" t="s">
        <v>379</v>
      </c>
      <c r="Z109" s="320">
        <v>579.84</v>
      </c>
      <c r="AA109" s="320" t="s">
        <v>379</v>
      </c>
      <c r="AB109" s="320">
        <v>602.41999999999996</v>
      </c>
      <c r="AC109" s="320">
        <v>619.77</v>
      </c>
      <c r="AD109" s="320" t="s">
        <v>379</v>
      </c>
      <c r="AE109" s="320">
        <v>712.25</v>
      </c>
      <c r="AF109" s="320" t="s">
        <v>379</v>
      </c>
    </row>
    <row r="110" spans="2:32" ht="12" customHeight="1" x14ac:dyDescent="0.2">
      <c r="B110" s="290">
        <v>0.25</v>
      </c>
      <c r="C110" s="320">
        <v>878.05</v>
      </c>
      <c r="D110" s="320">
        <v>875.65</v>
      </c>
      <c r="E110" s="320">
        <v>897.5</v>
      </c>
      <c r="F110" s="320">
        <v>920.27</v>
      </c>
      <c r="G110" s="320">
        <v>933.85</v>
      </c>
      <c r="H110" s="320">
        <v>921.33</v>
      </c>
      <c r="I110" s="320">
        <v>957.52</v>
      </c>
      <c r="J110" s="320">
        <v>954.77</v>
      </c>
      <c r="K110" s="320">
        <v>957.6</v>
      </c>
      <c r="L110" s="320">
        <v>400.06</v>
      </c>
      <c r="M110" s="320">
        <v>411.75</v>
      </c>
      <c r="N110" s="320">
        <v>447.7</v>
      </c>
      <c r="O110" s="320">
        <v>438.34</v>
      </c>
      <c r="P110" s="320">
        <v>480.39</v>
      </c>
      <c r="Q110" s="320">
        <v>485.2</v>
      </c>
      <c r="R110" s="320">
        <v>482.7</v>
      </c>
      <c r="S110" s="320">
        <v>511.68</v>
      </c>
      <c r="T110" s="320" t="s">
        <v>380</v>
      </c>
      <c r="U110" s="320" t="s">
        <v>380</v>
      </c>
      <c r="V110" s="320" t="s">
        <v>380</v>
      </c>
      <c r="W110" s="320" t="s">
        <v>380</v>
      </c>
      <c r="X110" s="320">
        <v>565.47</v>
      </c>
      <c r="Y110" s="320">
        <v>583.9</v>
      </c>
      <c r="Z110" s="320">
        <v>589.44000000000005</v>
      </c>
      <c r="AA110" s="320">
        <v>647.58000000000004</v>
      </c>
      <c r="AB110" s="320">
        <v>629.76</v>
      </c>
      <c r="AC110" s="320">
        <v>627.91</v>
      </c>
      <c r="AD110" s="320">
        <v>717.16</v>
      </c>
      <c r="AE110" s="320">
        <v>739.62</v>
      </c>
      <c r="AF110" s="320">
        <v>767.29</v>
      </c>
    </row>
    <row r="111" spans="2:32" ht="12" customHeight="1" x14ac:dyDescent="0.2">
      <c r="B111" s="290">
        <v>0.29166666666666669</v>
      </c>
      <c r="C111" s="320">
        <v>899.54</v>
      </c>
      <c r="D111" s="320">
        <v>898.21</v>
      </c>
      <c r="E111" s="320">
        <v>923.14</v>
      </c>
      <c r="F111" s="320">
        <v>909.56</v>
      </c>
      <c r="G111" s="320">
        <v>945.52</v>
      </c>
      <c r="H111" s="320">
        <v>926.06</v>
      </c>
      <c r="I111" s="320">
        <v>966.71</v>
      </c>
      <c r="J111" s="320">
        <v>965.94</v>
      </c>
      <c r="K111" s="320">
        <v>969.65</v>
      </c>
      <c r="L111" s="320">
        <v>406.13</v>
      </c>
      <c r="M111" s="320">
        <v>418.72</v>
      </c>
      <c r="N111" s="320">
        <v>439.44</v>
      </c>
      <c r="O111" s="320">
        <v>432.5</v>
      </c>
      <c r="P111" s="320">
        <v>484.27</v>
      </c>
      <c r="Q111" s="320">
        <v>481.8</v>
      </c>
      <c r="R111" s="320">
        <v>490.81</v>
      </c>
      <c r="S111" s="320">
        <v>525.92999999999995</v>
      </c>
      <c r="T111" s="320" t="s">
        <v>380</v>
      </c>
      <c r="U111" s="320" t="s">
        <v>380</v>
      </c>
      <c r="V111" s="320" t="s">
        <v>380</v>
      </c>
      <c r="W111" s="320" t="s">
        <v>380</v>
      </c>
      <c r="X111" s="320">
        <v>584.04</v>
      </c>
      <c r="Y111" s="320">
        <v>582.96</v>
      </c>
      <c r="Z111" s="320">
        <v>597.74</v>
      </c>
      <c r="AA111" s="320">
        <v>618.15</v>
      </c>
      <c r="AB111" s="320">
        <v>641.92999999999995</v>
      </c>
      <c r="AC111" s="320">
        <v>632.66</v>
      </c>
      <c r="AD111" s="320">
        <v>709.04</v>
      </c>
      <c r="AE111" s="320">
        <v>740.84</v>
      </c>
      <c r="AF111" s="320">
        <v>755.44</v>
      </c>
    </row>
    <row r="112" spans="2:32" ht="12" customHeight="1" x14ac:dyDescent="0.2">
      <c r="B112" s="290">
        <v>0.33333333333333331</v>
      </c>
      <c r="C112" s="320">
        <v>883.23</v>
      </c>
      <c r="D112" s="320">
        <v>886.27</v>
      </c>
      <c r="E112" s="320">
        <v>902.64</v>
      </c>
      <c r="F112" s="320">
        <v>910.26</v>
      </c>
      <c r="G112" s="320">
        <v>935.86</v>
      </c>
      <c r="H112" s="320">
        <v>925.45</v>
      </c>
      <c r="I112" s="320">
        <v>948.45</v>
      </c>
      <c r="J112" s="320">
        <v>961.92</v>
      </c>
      <c r="K112" s="320">
        <v>975.28</v>
      </c>
      <c r="L112" s="320">
        <v>396.58</v>
      </c>
      <c r="M112" s="320">
        <v>407.83</v>
      </c>
      <c r="N112" s="320">
        <v>435</v>
      </c>
      <c r="O112" s="320">
        <v>434.73</v>
      </c>
      <c r="P112" s="320">
        <v>458.77</v>
      </c>
      <c r="Q112" s="320">
        <v>483.88</v>
      </c>
      <c r="R112" s="320">
        <v>483.23</v>
      </c>
      <c r="S112" s="320">
        <v>519.54999999999995</v>
      </c>
      <c r="T112" s="320" t="s">
        <v>380</v>
      </c>
      <c r="U112" s="320" t="s">
        <v>380</v>
      </c>
      <c r="V112" s="320" t="s">
        <v>380</v>
      </c>
      <c r="W112" s="320" t="s">
        <v>380</v>
      </c>
      <c r="X112" s="320">
        <v>551.80999999999995</v>
      </c>
      <c r="Y112" s="320">
        <v>570.75</v>
      </c>
      <c r="Z112" s="320">
        <v>592.39</v>
      </c>
      <c r="AA112" s="320">
        <v>606.67999999999995</v>
      </c>
      <c r="AB112" s="320">
        <v>622.89</v>
      </c>
      <c r="AC112" s="320">
        <v>627.48</v>
      </c>
      <c r="AD112" s="320">
        <v>706</v>
      </c>
      <c r="AE112" s="320">
        <v>723.27</v>
      </c>
      <c r="AF112" s="320">
        <v>753.19</v>
      </c>
    </row>
    <row r="113" spans="2:32" ht="12" customHeight="1" x14ac:dyDescent="0.2">
      <c r="B113" s="290">
        <v>0.375</v>
      </c>
      <c r="C113" s="320">
        <v>875.25</v>
      </c>
      <c r="D113" s="320">
        <v>886.26</v>
      </c>
      <c r="E113" s="320">
        <v>893.46</v>
      </c>
      <c r="F113" s="320">
        <v>904.31</v>
      </c>
      <c r="G113" s="320">
        <v>929.29</v>
      </c>
      <c r="H113" s="320">
        <v>922.44</v>
      </c>
      <c r="I113" s="320">
        <v>950.18</v>
      </c>
      <c r="J113" s="320">
        <v>948.33</v>
      </c>
      <c r="K113" s="320">
        <v>960.41</v>
      </c>
      <c r="L113" s="320">
        <v>397.34</v>
      </c>
      <c r="M113" s="320">
        <v>402.4</v>
      </c>
      <c r="N113" s="320">
        <v>430.49</v>
      </c>
      <c r="O113" s="320">
        <v>429.16</v>
      </c>
      <c r="P113" s="320">
        <v>449.56</v>
      </c>
      <c r="Q113" s="320">
        <v>466.57</v>
      </c>
      <c r="R113" s="320">
        <v>475.43</v>
      </c>
      <c r="S113" s="320">
        <v>505.8</v>
      </c>
      <c r="T113" s="320" t="s">
        <v>380</v>
      </c>
      <c r="U113" s="320" t="s">
        <v>380</v>
      </c>
      <c r="V113" s="320" t="s">
        <v>380</v>
      </c>
      <c r="W113" s="320" t="s">
        <v>380</v>
      </c>
      <c r="X113" s="320">
        <v>541.96</v>
      </c>
      <c r="Y113" s="320">
        <v>555.77</v>
      </c>
      <c r="Z113" s="320">
        <v>591.79999999999995</v>
      </c>
      <c r="AA113" s="320">
        <v>586.12</v>
      </c>
      <c r="AB113" s="320">
        <v>631.29</v>
      </c>
      <c r="AC113" s="320">
        <v>619.02</v>
      </c>
      <c r="AD113" s="320">
        <v>688.98</v>
      </c>
      <c r="AE113" s="320">
        <v>719.93</v>
      </c>
      <c r="AF113" s="320">
        <v>740.52</v>
      </c>
    </row>
    <row r="114" spans="2:32" ht="12" customHeight="1" x14ac:dyDescent="0.2">
      <c r="B114" s="290">
        <v>0.41666666666666669</v>
      </c>
      <c r="C114" s="320">
        <v>872.77</v>
      </c>
      <c r="D114" s="320">
        <v>893.64</v>
      </c>
      <c r="E114" s="320">
        <v>888.74</v>
      </c>
      <c r="F114" s="320">
        <v>900.44</v>
      </c>
      <c r="G114" s="320">
        <v>908.06</v>
      </c>
      <c r="H114" s="320">
        <v>918.62</v>
      </c>
      <c r="I114" s="320">
        <v>925.75</v>
      </c>
      <c r="J114" s="320">
        <v>948.25</v>
      </c>
      <c r="K114" s="320">
        <v>965.67</v>
      </c>
      <c r="L114" s="320">
        <v>387.53</v>
      </c>
      <c r="M114" s="320">
        <v>399.36</v>
      </c>
      <c r="N114" s="320">
        <v>418.66</v>
      </c>
      <c r="O114" s="320">
        <v>431.9</v>
      </c>
      <c r="P114" s="320">
        <v>445.23</v>
      </c>
      <c r="Q114" s="320">
        <v>469.69</v>
      </c>
      <c r="R114" s="320">
        <v>479.49</v>
      </c>
      <c r="S114" s="320">
        <v>508.21</v>
      </c>
      <c r="T114" s="320" t="s">
        <v>380</v>
      </c>
      <c r="U114" s="320" t="s">
        <v>380</v>
      </c>
      <c r="V114" s="320" t="s">
        <v>380</v>
      </c>
      <c r="W114" s="320" t="s">
        <v>380</v>
      </c>
      <c r="X114" s="320">
        <v>525.09</v>
      </c>
      <c r="Y114" s="320">
        <v>540.57000000000005</v>
      </c>
      <c r="Z114" s="320">
        <v>598.19000000000005</v>
      </c>
      <c r="AA114" s="320">
        <v>589.70000000000005</v>
      </c>
      <c r="AB114" s="320">
        <v>630.32000000000005</v>
      </c>
      <c r="AC114" s="320">
        <v>619.19000000000005</v>
      </c>
      <c r="AD114" s="320">
        <v>671.78</v>
      </c>
      <c r="AE114" s="320">
        <v>695.01</v>
      </c>
      <c r="AF114" s="320">
        <v>703.91</v>
      </c>
    </row>
    <row r="115" spans="2:32" ht="12" customHeight="1" x14ac:dyDescent="0.2">
      <c r="B115" s="290">
        <v>0.45833333333333331</v>
      </c>
      <c r="C115" s="320">
        <v>868.09</v>
      </c>
      <c r="D115" s="320">
        <v>879.16</v>
      </c>
      <c r="E115" s="320">
        <v>884.24</v>
      </c>
      <c r="F115" s="320">
        <v>894.9</v>
      </c>
      <c r="G115" s="320">
        <v>907.76</v>
      </c>
      <c r="H115" s="320">
        <v>904.78</v>
      </c>
      <c r="I115" s="320">
        <v>926.76</v>
      </c>
      <c r="J115" s="320">
        <v>925.84</v>
      </c>
      <c r="K115" s="320">
        <v>946.11</v>
      </c>
      <c r="L115" s="320">
        <v>371.43</v>
      </c>
      <c r="M115" s="320">
        <v>397.42</v>
      </c>
      <c r="N115" s="320">
        <v>415.32</v>
      </c>
      <c r="O115" s="320">
        <v>431.42</v>
      </c>
      <c r="P115" s="320">
        <v>443.81</v>
      </c>
      <c r="Q115" s="320">
        <v>457.75</v>
      </c>
      <c r="R115" s="320">
        <v>480.07</v>
      </c>
      <c r="S115" s="320">
        <v>529.41999999999996</v>
      </c>
      <c r="T115" s="320" t="s">
        <v>380</v>
      </c>
      <c r="U115" s="320" t="s">
        <v>380</v>
      </c>
      <c r="V115" s="320" t="s">
        <v>380</v>
      </c>
      <c r="W115" s="320" t="s">
        <v>380</v>
      </c>
      <c r="X115" s="320">
        <v>525.11</v>
      </c>
      <c r="Y115" s="320">
        <v>526.32000000000005</v>
      </c>
      <c r="Z115" s="320">
        <v>577.1</v>
      </c>
      <c r="AA115" s="320">
        <v>598.77</v>
      </c>
      <c r="AB115" s="320">
        <v>599.61</v>
      </c>
      <c r="AC115" s="320">
        <v>597.36</v>
      </c>
      <c r="AD115" s="320">
        <v>665.41</v>
      </c>
      <c r="AE115" s="320">
        <v>673.16</v>
      </c>
      <c r="AF115" s="320">
        <v>696.3</v>
      </c>
    </row>
    <row r="116" spans="2:32" ht="12" customHeight="1" x14ac:dyDescent="0.2">
      <c r="B116" s="290">
        <v>0.5</v>
      </c>
      <c r="C116" s="320">
        <v>870.85</v>
      </c>
      <c r="D116" s="320">
        <v>868.33</v>
      </c>
      <c r="E116" s="320">
        <v>875.71</v>
      </c>
      <c r="F116" s="320">
        <v>894.6</v>
      </c>
      <c r="G116" s="320">
        <v>906.63</v>
      </c>
      <c r="H116" s="320">
        <v>895.83</v>
      </c>
      <c r="I116" s="320">
        <v>921.98</v>
      </c>
      <c r="J116" s="320">
        <v>924.42</v>
      </c>
      <c r="K116" s="320">
        <v>940.83</v>
      </c>
      <c r="L116" s="320">
        <v>382.43</v>
      </c>
      <c r="M116" s="320">
        <v>393.37</v>
      </c>
      <c r="N116" s="320">
        <v>396.58</v>
      </c>
      <c r="O116" s="320">
        <v>432.49</v>
      </c>
      <c r="P116" s="320">
        <v>433.21</v>
      </c>
      <c r="Q116" s="320">
        <v>479.31</v>
      </c>
      <c r="R116" s="320">
        <v>484.35</v>
      </c>
      <c r="S116" s="320">
        <v>505.75</v>
      </c>
      <c r="T116" s="320" t="s">
        <v>380</v>
      </c>
      <c r="U116" s="320" t="s">
        <v>380</v>
      </c>
      <c r="V116" s="320" t="s">
        <v>380</v>
      </c>
      <c r="W116" s="320" t="s">
        <v>380</v>
      </c>
      <c r="X116" s="320">
        <v>534.24</v>
      </c>
      <c r="Y116" s="320">
        <v>517.64</v>
      </c>
      <c r="Z116" s="320">
        <v>567.99</v>
      </c>
      <c r="AA116" s="320">
        <v>603.49</v>
      </c>
      <c r="AB116" s="320">
        <v>604.11</v>
      </c>
      <c r="AC116" s="320">
        <v>589.73</v>
      </c>
      <c r="AD116" s="320">
        <v>661.67</v>
      </c>
      <c r="AE116" s="320">
        <v>690.39</v>
      </c>
      <c r="AF116" s="320">
        <v>689.51</v>
      </c>
    </row>
    <row r="117" spans="2:32" ht="12" customHeight="1" x14ac:dyDescent="0.2">
      <c r="B117" s="290">
        <v>0.54166666666666663</v>
      </c>
      <c r="C117" s="320">
        <v>864.87</v>
      </c>
      <c r="D117" s="320">
        <v>868.02</v>
      </c>
      <c r="E117" s="320">
        <v>876.6</v>
      </c>
      <c r="F117" s="320">
        <v>890.11</v>
      </c>
      <c r="G117" s="320">
        <v>898.12</v>
      </c>
      <c r="H117" s="320">
        <v>893.8</v>
      </c>
      <c r="I117" s="320">
        <v>910.55</v>
      </c>
      <c r="J117" s="320">
        <v>905.09</v>
      </c>
      <c r="K117" s="320" t="s">
        <v>379</v>
      </c>
      <c r="L117" s="320">
        <v>353.71</v>
      </c>
      <c r="M117" s="320">
        <v>380.69</v>
      </c>
      <c r="N117" s="320">
        <v>450.31</v>
      </c>
      <c r="O117" s="320">
        <v>433.95</v>
      </c>
      <c r="P117" s="320">
        <v>425.95</v>
      </c>
      <c r="Q117" s="320">
        <v>455.9</v>
      </c>
      <c r="R117" s="320">
        <v>480.7</v>
      </c>
      <c r="S117" s="320">
        <v>510.06</v>
      </c>
      <c r="T117" s="320" t="s">
        <v>380</v>
      </c>
      <c r="U117" s="320" t="s">
        <v>380</v>
      </c>
      <c r="V117" s="320" t="s">
        <v>380</v>
      </c>
      <c r="W117" s="320" t="s">
        <v>380</v>
      </c>
      <c r="X117" s="320">
        <v>503.38</v>
      </c>
      <c r="Y117" s="320">
        <v>523.20000000000005</v>
      </c>
      <c r="Z117" s="320">
        <v>538.39</v>
      </c>
      <c r="AA117" s="320">
        <v>587.54999999999995</v>
      </c>
      <c r="AB117" s="320">
        <v>592.76</v>
      </c>
      <c r="AC117" s="320">
        <v>593.82000000000005</v>
      </c>
      <c r="AD117" s="320">
        <v>647.37</v>
      </c>
      <c r="AE117" s="320">
        <v>664.22</v>
      </c>
      <c r="AF117" s="320">
        <v>695.14</v>
      </c>
    </row>
    <row r="118" spans="2:32" ht="12" customHeight="1" x14ac:dyDescent="0.2">
      <c r="B118" s="290">
        <v>0.58333333333333337</v>
      </c>
      <c r="C118" s="320">
        <v>870.14</v>
      </c>
      <c r="D118" s="320">
        <v>862.73</v>
      </c>
      <c r="E118" s="320">
        <v>875.78</v>
      </c>
      <c r="F118" s="320">
        <v>881.64</v>
      </c>
      <c r="G118" s="320">
        <v>889.37</v>
      </c>
      <c r="H118" s="320">
        <v>896.51</v>
      </c>
      <c r="I118" s="320">
        <v>914.4</v>
      </c>
      <c r="J118" s="320">
        <v>906.33</v>
      </c>
      <c r="K118" s="320" t="s">
        <v>380</v>
      </c>
      <c r="L118" s="320">
        <v>349.82</v>
      </c>
      <c r="M118" s="320">
        <v>367.51</v>
      </c>
      <c r="N118" s="320">
        <v>379.11</v>
      </c>
      <c r="O118" s="320">
        <v>430.83</v>
      </c>
      <c r="P118" s="320">
        <v>435.31</v>
      </c>
      <c r="Q118" s="320">
        <v>456.89</v>
      </c>
      <c r="R118" s="320">
        <v>479.44</v>
      </c>
      <c r="S118" s="320">
        <v>504.97</v>
      </c>
      <c r="T118" s="320" t="s">
        <v>380</v>
      </c>
      <c r="U118" s="320" t="s">
        <v>380</v>
      </c>
      <c r="V118" s="320" t="s">
        <v>380</v>
      </c>
      <c r="W118" s="320" t="s">
        <v>380</v>
      </c>
      <c r="X118" s="320">
        <v>500.43</v>
      </c>
      <c r="Y118" s="320">
        <v>531.80999999999995</v>
      </c>
      <c r="Z118" s="320">
        <v>548.57000000000005</v>
      </c>
      <c r="AA118" s="320">
        <v>594.55999999999995</v>
      </c>
      <c r="AB118" s="320">
        <v>600.08000000000004</v>
      </c>
      <c r="AC118" s="320">
        <v>597.79</v>
      </c>
      <c r="AD118" s="320">
        <v>646.65</v>
      </c>
      <c r="AE118" s="320">
        <v>668.48</v>
      </c>
      <c r="AF118" s="320">
        <v>689.67</v>
      </c>
    </row>
    <row r="119" spans="2:32" ht="12" customHeight="1" x14ac:dyDescent="0.2">
      <c r="B119" s="290">
        <v>0.625</v>
      </c>
      <c r="C119" s="320">
        <v>866.73</v>
      </c>
      <c r="D119" s="320">
        <v>875.34</v>
      </c>
      <c r="E119" s="320">
        <v>888.83</v>
      </c>
      <c r="F119" s="320">
        <v>884.94</v>
      </c>
      <c r="G119" s="320">
        <v>898.31</v>
      </c>
      <c r="H119" s="320">
        <v>895.02</v>
      </c>
      <c r="I119" s="320">
        <v>920.58</v>
      </c>
      <c r="J119" s="320">
        <v>909.63</v>
      </c>
      <c r="K119" s="320" t="s">
        <v>380</v>
      </c>
      <c r="L119" s="320">
        <v>353.52</v>
      </c>
      <c r="M119" s="320">
        <v>363.1</v>
      </c>
      <c r="N119" s="320">
        <v>380.37</v>
      </c>
      <c r="O119" s="320">
        <v>433.27</v>
      </c>
      <c r="P119" s="320">
        <v>445.14</v>
      </c>
      <c r="Q119" s="320">
        <v>452.86</v>
      </c>
      <c r="R119" s="320">
        <v>485.23</v>
      </c>
      <c r="S119" s="320">
        <v>505.47</v>
      </c>
      <c r="T119" s="320" t="s">
        <v>380</v>
      </c>
      <c r="U119" s="320" t="s">
        <v>380</v>
      </c>
      <c r="V119" s="320" t="s">
        <v>380</v>
      </c>
      <c r="W119" s="320" t="s">
        <v>380</v>
      </c>
      <c r="X119" s="320">
        <v>519.80999999999995</v>
      </c>
      <c r="Y119" s="320">
        <v>533.07000000000005</v>
      </c>
      <c r="Z119" s="320">
        <v>551.14</v>
      </c>
      <c r="AA119" s="320">
        <v>593.53</v>
      </c>
      <c r="AB119" s="320">
        <v>603.76</v>
      </c>
      <c r="AC119" s="320">
        <v>595.61</v>
      </c>
      <c r="AD119" s="320">
        <v>636.38</v>
      </c>
      <c r="AE119" s="320">
        <v>667.79</v>
      </c>
      <c r="AF119" s="320">
        <v>685.07</v>
      </c>
    </row>
    <row r="120" spans="2:32" ht="12" customHeight="1" x14ac:dyDescent="0.2">
      <c r="B120" s="290">
        <v>0.66666666666666663</v>
      </c>
      <c r="C120" s="320">
        <v>866.29</v>
      </c>
      <c r="D120" s="320">
        <v>884.38</v>
      </c>
      <c r="E120" s="320">
        <v>897.3</v>
      </c>
      <c r="F120" s="320">
        <v>884.33</v>
      </c>
      <c r="G120" s="320">
        <v>922.23</v>
      </c>
      <c r="H120" s="320">
        <v>891.53</v>
      </c>
      <c r="I120" s="320">
        <v>917.96</v>
      </c>
      <c r="J120" s="320">
        <v>941.64</v>
      </c>
      <c r="K120" s="320" t="s">
        <v>379</v>
      </c>
      <c r="L120" s="320">
        <v>370.61</v>
      </c>
      <c r="M120" s="320">
        <v>369.63</v>
      </c>
      <c r="N120" s="320">
        <v>392.59</v>
      </c>
      <c r="O120" s="320">
        <v>436.4</v>
      </c>
      <c r="P120" s="320">
        <v>455.78</v>
      </c>
      <c r="Q120" s="320">
        <v>461.06</v>
      </c>
      <c r="R120" s="320">
        <v>497.87</v>
      </c>
      <c r="S120" s="320">
        <v>516.02</v>
      </c>
      <c r="T120" s="320" t="s">
        <v>380</v>
      </c>
      <c r="U120" s="320" t="s">
        <v>380</v>
      </c>
      <c r="V120" s="320" t="s">
        <v>380</v>
      </c>
      <c r="W120" s="320" t="s">
        <v>380</v>
      </c>
      <c r="X120" s="320">
        <v>552.87</v>
      </c>
      <c r="Y120" s="320">
        <v>551.24</v>
      </c>
      <c r="Z120" s="320">
        <v>561.25</v>
      </c>
      <c r="AA120" s="320">
        <v>602.72</v>
      </c>
      <c r="AB120" s="320">
        <v>609.27</v>
      </c>
      <c r="AC120" s="320">
        <v>591.89</v>
      </c>
      <c r="AD120" s="320">
        <v>668.72</v>
      </c>
      <c r="AE120" s="320">
        <v>690.65</v>
      </c>
      <c r="AF120" s="320">
        <v>701.13</v>
      </c>
    </row>
    <row r="121" spans="2:32" ht="12" customHeight="1" x14ac:dyDescent="0.2">
      <c r="B121" s="290">
        <v>0.70833333333333337</v>
      </c>
      <c r="C121" s="320">
        <v>871.31</v>
      </c>
      <c r="D121" s="320">
        <v>894.03</v>
      </c>
      <c r="E121" s="320">
        <v>928.01</v>
      </c>
      <c r="F121" s="320">
        <v>905.73</v>
      </c>
      <c r="G121" s="320">
        <v>927.4</v>
      </c>
      <c r="H121" s="320">
        <v>899.48</v>
      </c>
      <c r="I121" s="320">
        <v>931.72</v>
      </c>
      <c r="J121" s="320">
        <v>950.62</v>
      </c>
      <c r="K121" s="320">
        <v>379.23</v>
      </c>
      <c r="L121" s="320">
        <v>369.75</v>
      </c>
      <c r="M121" s="320">
        <v>389.61</v>
      </c>
      <c r="N121" s="320">
        <v>423.62</v>
      </c>
      <c r="O121" s="320">
        <v>433.25</v>
      </c>
      <c r="P121" s="320">
        <v>453.66</v>
      </c>
      <c r="Q121" s="320">
        <v>503.34</v>
      </c>
      <c r="R121" s="320">
        <v>499.66</v>
      </c>
      <c r="S121" s="320">
        <v>514.94000000000005</v>
      </c>
      <c r="T121" s="320" t="s">
        <v>380</v>
      </c>
      <c r="U121" s="320" t="s">
        <v>380</v>
      </c>
      <c r="V121" s="320" t="s">
        <v>380</v>
      </c>
      <c r="W121" s="320" t="s">
        <v>380</v>
      </c>
      <c r="X121" s="320">
        <v>558.48</v>
      </c>
      <c r="Y121" s="320">
        <v>567.52</v>
      </c>
      <c r="Z121" s="320">
        <v>584.67999999999995</v>
      </c>
      <c r="AA121" s="320">
        <v>622.91999999999996</v>
      </c>
      <c r="AB121" s="320">
        <v>665.67</v>
      </c>
      <c r="AC121" s="320">
        <v>617.84</v>
      </c>
      <c r="AD121" s="320">
        <v>659.82</v>
      </c>
      <c r="AE121" s="320">
        <v>702.02</v>
      </c>
      <c r="AF121" s="320">
        <v>719.77</v>
      </c>
    </row>
    <row r="122" spans="2:32" ht="12" customHeight="1" x14ac:dyDescent="0.2">
      <c r="B122" s="290">
        <v>0.75</v>
      </c>
      <c r="C122" s="320">
        <v>898.29</v>
      </c>
      <c r="D122" s="320">
        <v>893.79</v>
      </c>
      <c r="E122" s="320">
        <v>909.43</v>
      </c>
      <c r="F122" s="320">
        <v>938.95</v>
      </c>
      <c r="G122" s="320">
        <v>947.86</v>
      </c>
      <c r="H122" s="320">
        <v>915.39</v>
      </c>
      <c r="I122" s="320">
        <v>944.09</v>
      </c>
      <c r="J122" s="320">
        <v>950.68</v>
      </c>
      <c r="K122" s="320" t="s">
        <v>379</v>
      </c>
      <c r="L122" s="320">
        <v>412.29</v>
      </c>
      <c r="M122" s="320">
        <v>398.93</v>
      </c>
      <c r="N122" s="320">
        <v>415.24</v>
      </c>
      <c r="O122" s="320">
        <v>443.78</v>
      </c>
      <c r="P122" s="320">
        <v>511.12</v>
      </c>
      <c r="Q122" s="320">
        <v>516.39</v>
      </c>
      <c r="R122" s="320">
        <v>505.39</v>
      </c>
      <c r="S122" s="320">
        <v>543.97</v>
      </c>
      <c r="T122" s="320" t="s">
        <v>380</v>
      </c>
      <c r="U122" s="320" t="s">
        <v>380</v>
      </c>
      <c r="V122" s="320" t="s">
        <v>380</v>
      </c>
      <c r="W122" s="320" t="s">
        <v>380</v>
      </c>
      <c r="X122" s="320">
        <v>583.86</v>
      </c>
      <c r="Y122" s="320">
        <v>594.12</v>
      </c>
      <c r="Z122" s="320">
        <v>623.49</v>
      </c>
      <c r="AA122" s="320">
        <v>643</v>
      </c>
      <c r="AB122" s="320">
        <v>665.81</v>
      </c>
      <c r="AC122" s="320">
        <v>618.38</v>
      </c>
      <c r="AD122" s="320">
        <v>707.81</v>
      </c>
      <c r="AE122" s="320">
        <v>727.21</v>
      </c>
      <c r="AF122" s="320">
        <v>725.47</v>
      </c>
    </row>
    <row r="123" spans="2:32" ht="12" customHeight="1" x14ac:dyDescent="0.2">
      <c r="B123" s="290">
        <v>0.79166666666666663</v>
      </c>
      <c r="C123" s="320">
        <v>874.06</v>
      </c>
      <c r="D123" s="320">
        <v>914.72</v>
      </c>
      <c r="E123" s="320">
        <v>911.74</v>
      </c>
      <c r="F123" s="320">
        <v>933.57</v>
      </c>
      <c r="G123" s="320">
        <v>940.93</v>
      </c>
      <c r="H123" s="320">
        <v>921.99</v>
      </c>
      <c r="I123" s="320">
        <v>953.14</v>
      </c>
      <c r="J123" s="320">
        <v>958.08</v>
      </c>
      <c r="K123" s="320" t="s">
        <v>379</v>
      </c>
      <c r="L123" s="320">
        <v>388.35</v>
      </c>
      <c r="M123" s="320">
        <v>409.27</v>
      </c>
      <c r="N123" s="320">
        <v>412.91</v>
      </c>
      <c r="O123" s="320">
        <v>437.39</v>
      </c>
      <c r="P123" s="320">
        <v>492.79</v>
      </c>
      <c r="Q123" s="320">
        <v>521.66999999999996</v>
      </c>
      <c r="R123" s="320">
        <v>531.5</v>
      </c>
      <c r="S123" s="320">
        <v>542.78</v>
      </c>
      <c r="T123" s="320" t="s">
        <v>380</v>
      </c>
      <c r="U123" s="320" t="s">
        <v>380</v>
      </c>
      <c r="V123" s="320" t="s">
        <v>380</v>
      </c>
      <c r="W123" s="320" t="s">
        <v>380</v>
      </c>
      <c r="X123" s="320">
        <v>585.67999999999995</v>
      </c>
      <c r="Y123" s="320">
        <v>590.62</v>
      </c>
      <c r="Z123" s="320">
        <v>622.63</v>
      </c>
      <c r="AA123" s="320">
        <v>630.09</v>
      </c>
      <c r="AB123" s="320">
        <v>661.61</v>
      </c>
      <c r="AC123" s="320">
        <v>629.79</v>
      </c>
      <c r="AD123" s="320">
        <v>713.73</v>
      </c>
      <c r="AE123" s="320">
        <v>713.97</v>
      </c>
      <c r="AF123" s="320">
        <v>709.15</v>
      </c>
    </row>
    <row r="124" spans="2:32" ht="12" customHeight="1" x14ac:dyDescent="0.2">
      <c r="B124" s="290">
        <v>0.83333333333333337</v>
      </c>
      <c r="C124" s="320">
        <v>858.09</v>
      </c>
      <c r="D124" s="320">
        <v>889.46</v>
      </c>
      <c r="E124" s="320">
        <v>894.62</v>
      </c>
      <c r="F124" s="320">
        <v>907.12</v>
      </c>
      <c r="G124" s="320">
        <v>927.68</v>
      </c>
      <c r="H124" s="320">
        <v>918.95</v>
      </c>
      <c r="I124" s="320">
        <v>941.8</v>
      </c>
      <c r="J124" s="320">
        <v>941.15</v>
      </c>
      <c r="K124" s="320">
        <v>366.89</v>
      </c>
      <c r="L124" s="320">
        <v>379.49</v>
      </c>
      <c r="M124" s="320" t="s">
        <v>379</v>
      </c>
      <c r="N124" s="320">
        <v>404.69</v>
      </c>
      <c r="O124" s="320">
        <v>436.62</v>
      </c>
      <c r="P124" s="320">
        <v>458.95</v>
      </c>
      <c r="Q124" s="320">
        <v>496.12</v>
      </c>
      <c r="R124" s="320">
        <v>500.3</v>
      </c>
      <c r="S124" s="320">
        <v>514.74</v>
      </c>
      <c r="T124" s="320" t="s">
        <v>380</v>
      </c>
      <c r="U124" s="320" t="s">
        <v>380</v>
      </c>
      <c r="V124" s="320" t="s">
        <v>380</v>
      </c>
      <c r="W124" s="320" t="s">
        <v>380</v>
      </c>
      <c r="X124" s="320">
        <v>551.54999999999995</v>
      </c>
      <c r="Y124" s="320">
        <v>577.77</v>
      </c>
      <c r="Z124" s="320">
        <v>600.04</v>
      </c>
      <c r="AA124" s="320">
        <v>614.08000000000004</v>
      </c>
      <c r="AB124" s="320">
        <v>642.38</v>
      </c>
      <c r="AC124" s="320">
        <v>642.79999999999995</v>
      </c>
      <c r="AD124" s="320">
        <v>694.8</v>
      </c>
      <c r="AE124" s="320">
        <v>710.61</v>
      </c>
      <c r="AF124" s="320">
        <v>716.91</v>
      </c>
    </row>
    <row r="125" spans="2:32" ht="12" customHeight="1" x14ac:dyDescent="0.2">
      <c r="B125" s="290">
        <v>0.875</v>
      </c>
      <c r="C125" s="320">
        <v>857.51</v>
      </c>
      <c r="D125" s="320">
        <v>873.54</v>
      </c>
      <c r="E125" s="320">
        <v>881.97</v>
      </c>
      <c r="F125" s="320">
        <v>892.09</v>
      </c>
      <c r="G125" s="320">
        <v>908.36</v>
      </c>
      <c r="H125" s="320">
        <v>918.72</v>
      </c>
      <c r="I125" s="320">
        <v>932.8</v>
      </c>
      <c r="J125" s="320">
        <v>933.83</v>
      </c>
      <c r="K125" s="320">
        <v>365.84</v>
      </c>
      <c r="L125" s="320">
        <v>380.32</v>
      </c>
      <c r="M125" s="320" t="s">
        <v>379</v>
      </c>
      <c r="N125" s="320">
        <v>399.15</v>
      </c>
      <c r="O125" s="320">
        <v>436.76</v>
      </c>
      <c r="P125" s="320">
        <v>457.64</v>
      </c>
      <c r="Q125" s="320">
        <v>468.12</v>
      </c>
      <c r="R125" s="320">
        <v>482.14</v>
      </c>
      <c r="S125" s="320">
        <v>510.47</v>
      </c>
      <c r="T125" s="320" t="s">
        <v>380</v>
      </c>
      <c r="U125" s="320" t="s">
        <v>380</v>
      </c>
      <c r="V125" s="320" t="s">
        <v>380</v>
      </c>
      <c r="W125" s="320" t="s">
        <v>380</v>
      </c>
      <c r="X125" s="320">
        <v>545.14</v>
      </c>
      <c r="Y125" s="320">
        <v>565.36</v>
      </c>
      <c r="Z125" s="320">
        <v>586.54</v>
      </c>
      <c r="AA125" s="320">
        <v>623.57000000000005</v>
      </c>
      <c r="AB125" s="320">
        <v>630.05999999999995</v>
      </c>
      <c r="AC125" s="320">
        <v>655.29999999999995</v>
      </c>
      <c r="AD125" s="320">
        <v>693.82</v>
      </c>
      <c r="AE125" s="320">
        <v>700.88</v>
      </c>
      <c r="AF125" s="320">
        <v>722.07</v>
      </c>
    </row>
    <row r="126" spans="2:32" ht="12" customHeight="1" x14ac:dyDescent="0.2">
      <c r="B126" s="290">
        <v>0.91666666666666663</v>
      </c>
      <c r="C126" s="320">
        <v>857.01</v>
      </c>
      <c r="D126" s="320">
        <v>870.65</v>
      </c>
      <c r="E126" s="320">
        <v>883.51</v>
      </c>
      <c r="F126" s="320">
        <v>890.35</v>
      </c>
      <c r="G126" s="320">
        <v>908.5</v>
      </c>
      <c r="H126" s="320">
        <v>920.28</v>
      </c>
      <c r="I126" s="320">
        <v>936.45</v>
      </c>
      <c r="J126" s="320">
        <v>936.83</v>
      </c>
      <c r="K126" s="320">
        <v>367.13</v>
      </c>
      <c r="L126" s="320">
        <v>386.7</v>
      </c>
      <c r="M126" s="320" t="s">
        <v>379</v>
      </c>
      <c r="N126" s="320">
        <v>402.23</v>
      </c>
      <c r="O126" s="320">
        <v>436.22</v>
      </c>
      <c r="P126" s="320">
        <v>458.42</v>
      </c>
      <c r="Q126" s="320">
        <v>463.66</v>
      </c>
      <c r="R126" s="320">
        <v>479.16</v>
      </c>
      <c r="S126" s="320" t="s">
        <v>379</v>
      </c>
      <c r="T126" s="320" t="s">
        <v>380</v>
      </c>
      <c r="U126" s="320" t="s">
        <v>380</v>
      </c>
      <c r="V126" s="320" t="s">
        <v>380</v>
      </c>
      <c r="W126" s="320" t="s">
        <v>380</v>
      </c>
      <c r="X126" s="320">
        <v>549.23</v>
      </c>
      <c r="Y126" s="320">
        <v>569.70000000000005</v>
      </c>
      <c r="Z126" s="320">
        <v>580.59</v>
      </c>
      <c r="AA126" s="320">
        <v>601.30999999999995</v>
      </c>
      <c r="AB126" s="320">
        <v>621.74</v>
      </c>
      <c r="AC126" s="320">
        <v>663.5</v>
      </c>
      <c r="AD126" s="320">
        <v>694</v>
      </c>
      <c r="AE126" s="320">
        <v>702.06</v>
      </c>
      <c r="AF126" s="320">
        <v>726.35</v>
      </c>
    </row>
    <row r="127" spans="2:32" ht="12" customHeight="1" x14ac:dyDescent="0.2">
      <c r="B127" s="290">
        <v>0.95833333333333337</v>
      </c>
      <c r="C127" s="320">
        <v>855.3</v>
      </c>
      <c r="D127" s="320">
        <v>872.68</v>
      </c>
      <c r="E127" s="320">
        <v>880.29</v>
      </c>
      <c r="F127" s="320">
        <v>893.17</v>
      </c>
      <c r="G127" s="320">
        <v>907.11</v>
      </c>
      <c r="H127" s="320">
        <v>922.16</v>
      </c>
      <c r="I127" s="320">
        <v>940.71</v>
      </c>
      <c r="J127" s="320">
        <v>940.43</v>
      </c>
      <c r="K127" s="320">
        <v>371.1</v>
      </c>
      <c r="L127" s="320">
        <v>387.55</v>
      </c>
      <c r="M127" s="320">
        <v>404.18</v>
      </c>
      <c r="N127" s="320">
        <v>405.66</v>
      </c>
      <c r="O127" s="320">
        <v>434.86</v>
      </c>
      <c r="P127" s="320">
        <v>450.2</v>
      </c>
      <c r="Q127" s="320">
        <v>464.67</v>
      </c>
      <c r="R127" s="320">
        <v>476.66</v>
      </c>
      <c r="S127" s="320" t="s">
        <v>380</v>
      </c>
      <c r="T127" s="320" t="s">
        <v>380</v>
      </c>
      <c r="U127" s="320" t="s">
        <v>380</v>
      </c>
      <c r="V127" s="320" t="s">
        <v>380</v>
      </c>
      <c r="W127" s="320" t="s">
        <v>380</v>
      </c>
      <c r="X127" s="320">
        <v>549.1</v>
      </c>
      <c r="Y127" s="320">
        <v>570.54</v>
      </c>
      <c r="Z127" s="320">
        <v>578.04</v>
      </c>
      <c r="AA127" s="320">
        <v>601.12</v>
      </c>
      <c r="AB127" s="320">
        <v>621.24</v>
      </c>
      <c r="AC127" s="320">
        <v>672.86</v>
      </c>
      <c r="AD127" s="320">
        <v>698.09</v>
      </c>
      <c r="AE127" s="320">
        <v>701.36</v>
      </c>
      <c r="AF127" s="320">
        <v>728.65</v>
      </c>
    </row>
    <row r="128" spans="2:32" ht="25.5" customHeight="1" x14ac:dyDescent="0.2">
      <c r="B128" s="288" t="s">
        <v>372</v>
      </c>
      <c r="C128" s="363" t="s">
        <v>373</v>
      </c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5"/>
    </row>
    <row r="129" spans="2:32" ht="10.5" customHeight="1" x14ac:dyDescent="0.2">
      <c r="B129" s="334" t="s">
        <v>306</v>
      </c>
    </row>
    <row r="130" spans="2:32" ht="10.5" customHeight="1" x14ac:dyDescent="0.2">
      <c r="B130" s="334" t="s">
        <v>381</v>
      </c>
    </row>
    <row r="131" spans="2:32" ht="12" customHeight="1" x14ac:dyDescent="0.2"/>
    <row r="132" spans="2:32" ht="12" customHeight="1" x14ac:dyDescent="0.2">
      <c r="B132" s="379"/>
      <c r="C132" s="379"/>
      <c r="D132" s="379"/>
      <c r="E132" s="379"/>
      <c r="F132" s="366" t="s">
        <v>353</v>
      </c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8"/>
    </row>
    <row r="133" spans="2:32" ht="12" customHeight="1" x14ac:dyDescent="0.2">
      <c r="B133" s="379"/>
      <c r="C133" s="379"/>
      <c r="D133" s="379"/>
      <c r="E133" s="379"/>
      <c r="F133" s="369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1"/>
    </row>
    <row r="134" spans="2:32" ht="12" customHeight="1" x14ac:dyDescent="0.2">
      <c r="B134" s="379"/>
      <c r="C134" s="379"/>
      <c r="D134" s="379"/>
      <c r="E134" s="379"/>
      <c r="F134" s="372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4"/>
    </row>
    <row r="135" spans="2:32" ht="12" customHeight="1" x14ac:dyDescent="0.2">
      <c r="B135" s="280"/>
      <c r="C135" s="280"/>
      <c r="D135" s="280"/>
      <c r="E135" s="280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</row>
    <row r="136" spans="2:32" ht="12" customHeight="1" x14ac:dyDescent="0.2">
      <c r="B136" s="359" t="s">
        <v>188</v>
      </c>
      <c r="C136" s="359"/>
      <c r="D136" s="282"/>
      <c r="E136" s="282"/>
      <c r="F136" s="283" t="s">
        <v>330</v>
      </c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</row>
    <row r="137" spans="2:32" ht="12" customHeight="1" x14ac:dyDescent="0.2">
      <c r="B137" s="284"/>
      <c r="C137" s="284"/>
      <c r="D137" s="284"/>
      <c r="E137" s="284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</row>
    <row r="138" spans="2:32" ht="12" customHeight="1" x14ac:dyDescent="0.2">
      <c r="B138" s="282" t="s">
        <v>236</v>
      </c>
      <c r="C138" s="282"/>
      <c r="D138" s="282"/>
      <c r="E138" s="282"/>
      <c r="F138" s="283" t="s">
        <v>321</v>
      </c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139" t="s">
        <v>189</v>
      </c>
      <c r="R138" s="282"/>
      <c r="S138" s="282"/>
      <c r="T138" s="282"/>
      <c r="U138" s="282"/>
      <c r="V138" s="287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</row>
    <row r="139" spans="2:32" ht="12" customHeight="1" x14ac:dyDescent="0.2">
      <c r="B139" s="284"/>
      <c r="C139" s="284"/>
      <c r="D139" s="284"/>
      <c r="E139" s="284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</row>
    <row r="140" spans="2:32" ht="12" customHeight="1" x14ac:dyDescent="0.2">
      <c r="B140" s="360" t="s">
        <v>217</v>
      </c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</row>
    <row r="141" spans="2:32" ht="12" customHeight="1" x14ac:dyDescent="0.2">
      <c r="B141" s="284"/>
      <c r="C141" s="284"/>
      <c r="D141" s="284"/>
      <c r="E141" s="284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</row>
    <row r="142" spans="2:32" ht="12" customHeight="1" x14ac:dyDescent="0.2">
      <c r="B142" s="282" t="s">
        <v>33</v>
      </c>
      <c r="C142" s="282"/>
      <c r="D142" s="282"/>
      <c r="E142" s="282"/>
      <c r="F142" s="286" t="s">
        <v>317</v>
      </c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2" t="s">
        <v>8</v>
      </c>
      <c r="R142" s="282"/>
      <c r="S142" s="282"/>
      <c r="T142" s="282"/>
      <c r="U142" s="282"/>
      <c r="V142" s="333" t="s">
        <v>14</v>
      </c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</row>
    <row r="143" spans="2:32" ht="12" customHeight="1" x14ac:dyDescent="0.2">
      <c r="B143" s="284"/>
      <c r="C143" s="284"/>
      <c r="D143" s="284"/>
      <c r="E143" s="284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</row>
    <row r="144" spans="2:32" ht="12" customHeight="1" x14ac:dyDescent="0.2">
      <c r="B144" s="282" t="s">
        <v>9</v>
      </c>
      <c r="C144" s="282"/>
      <c r="D144" s="282"/>
      <c r="E144" s="282"/>
      <c r="F144" s="286" t="s">
        <v>318</v>
      </c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2" t="s">
        <v>10</v>
      </c>
      <c r="R144" s="282"/>
      <c r="S144" s="282"/>
      <c r="T144" s="282"/>
      <c r="U144" s="282"/>
      <c r="V144" s="382">
        <v>1193085163</v>
      </c>
      <c r="W144" s="382"/>
      <c r="X144" s="286"/>
      <c r="Y144" s="286"/>
      <c r="Z144" s="286"/>
      <c r="AA144" s="286"/>
      <c r="AB144" s="286"/>
      <c r="AC144" s="286"/>
      <c r="AD144" s="286"/>
      <c r="AE144" s="286"/>
      <c r="AF144" s="286"/>
    </row>
    <row r="145" spans="2:33" ht="12" customHeight="1" x14ac:dyDescent="0.2">
      <c r="B145" s="280"/>
      <c r="C145" s="280"/>
      <c r="D145" s="280"/>
      <c r="E145" s="280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</row>
    <row r="146" spans="2:33" ht="12" customHeight="1" x14ac:dyDescent="0.2">
      <c r="B146" s="288" t="s">
        <v>257</v>
      </c>
      <c r="C146" s="289">
        <v>1</v>
      </c>
      <c r="D146" s="289">
        <v>2</v>
      </c>
      <c r="E146" s="289">
        <v>3</v>
      </c>
      <c r="F146" s="289">
        <v>4</v>
      </c>
      <c r="G146" s="289">
        <v>5</v>
      </c>
      <c r="H146" s="289">
        <v>6</v>
      </c>
      <c r="I146" s="289">
        <v>7</v>
      </c>
      <c r="J146" s="289">
        <v>8</v>
      </c>
      <c r="K146" s="289">
        <v>9</v>
      </c>
      <c r="L146" s="289">
        <v>10</v>
      </c>
      <c r="M146" s="289">
        <v>11</v>
      </c>
      <c r="N146" s="289">
        <v>12</v>
      </c>
      <c r="O146" s="289">
        <v>13</v>
      </c>
      <c r="P146" s="289">
        <v>14</v>
      </c>
      <c r="Q146" s="289">
        <v>15</v>
      </c>
      <c r="R146" s="289">
        <v>16</v>
      </c>
      <c r="S146" s="289">
        <v>17</v>
      </c>
      <c r="T146" s="289">
        <v>18</v>
      </c>
      <c r="U146" s="289">
        <v>19</v>
      </c>
      <c r="V146" s="289">
        <v>20</v>
      </c>
      <c r="W146" s="289">
        <v>21</v>
      </c>
      <c r="X146" s="289">
        <v>22</v>
      </c>
      <c r="Y146" s="289">
        <v>23</v>
      </c>
      <c r="Z146" s="289">
        <v>24</v>
      </c>
      <c r="AA146" s="289">
        <v>25</v>
      </c>
      <c r="AB146" s="289">
        <v>26</v>
      </c>
      <c r="AC146" s="289">
        <v>27</v>
      </c>
      <c r="AD146" s="289">
        <v>28</v>
      </c>
      <c r="AE146" s="289">
        <v>29</v>
      </c>
      <c r="AF146" s="289">
        <v>30</v>
      </c>
      <c r="AG146" s="289">
        <v>31</v>
      </c>
    </row>
    <row r="147" spans="2:33" ht="12" customHeight="1" x14ac:dyDescent="0.2">
      <c r="B147" s="290">
        <v>0</v>
      </c>
      <c r="C147" s="320">
        <v>728.83</v>
      </c>
      <c r="D147" s="320">
        <v>736.2</v>
      </c>
      <c r="E147" s="320">
        <v>739.53</v>
      </c>
      <c r="F147" s="320">
        <v>746.38</v>
      </c>
      <c r="G147" s="320">
        <v>771.16</v>
      </c>
      <c r="H147" s="320">
        <v>787.04</v>
      </c>
      <c r="I147" s="320">
        <v>792.16</v>
      </c>
      <c r="J147" s="320">
        <v>802.37</v>
      </c>
      <c r="K147" s="320">
        <v>822.25</v>
      </c>
      <c r="L147" s="320">
        <v>839.97</v>
      </c>
      <c r="M147" s="320">
        <v>848.98</v>
      </c>
      <c r="N147" s="320">
        <v>870.19</v>
      </c>
      <c r="O147" s="320">
        <v>893.75</v>
      </c>
      <c r="P147" s="320">
        <v>909.95</v>
      </c>
      <c r="Q147" s="320">
        <v>933.31</v>
      </c>
      <c r="R147" s="320">
        <v>926.22</v>
      </c>
      <c r="S147" s="320">
        <v>938.99</v>
      </c>
      <c r="T147" s="320">
        <v>782.58</v>
      </c>
      <c r="U147" s="320">
        <v>741.01</v>
      </c>
      <c r="V147" s="320">
        <v>703.11</v>
      </c>
      <c r="W147" s="320">
        <v>691.93</v>
      </c>
      <c r="X147" s="320">
        <v>682.18</v>
      </c>
      <c r="Y147" s="320">
        <v>681.6</v>
      </c>
      <c r="Z147" s="320">
        <v>674.75</v>
      </c>
      <c r="AA147" s="320">
        <v>687.5</v>
      </c>
      <c r="AB147" s="320" t="s">
        <v>380</v>
      </c>
      <c r="AC147" s="320" t="s">
        <v>380</v>
      </c>
      <c r="AD147" s="320">
        <v>517.05999999999995</v>
      </c>
      <c r="AE147" s="320">
        <v>359.7</v>
      </c>
      <c r="AF147" s="320" t="s">
        <v>379</v>
      </c>
      <c r="AG147" s="320">
        <v>470.09</v>
      </c>
    </row>
    <row r="148" spans="2:33" ht="12" customHeight="1" x14ac:dyDescent="0.2">
      <c r="B148" s="290">
        <v>4.1666666666666664E-2</v>
      </c>
      <c r="C148" s="320">
        <v>735.51</v>
      </c>
      <c r="D148" s="320">
        <v>737</v>
      </c>
      <c r="E148" s="320">
        <v>749.76</v>
      </c>
      <c r="F148" s="320">
        <v>752.19</v>
      </c>
      <c r="G148" s="320">
        <v>769.83</v>
      </c>
      <c r="H148" s="320">
        <v>788.48</v>
      </c>
      <c r="I148" s="320">
        <v>792.2</v>
      </c>
      <c r="J148" s="320">
        <v>804.58</v>
      </c>
      <c r="K148" s="320">
        <v>821.65</v>
      </c>
      <c r="L148" s="320">
        <v>840.08</v>
      </c>
      <c r="M148" s="320">
        <v>849.87</v>
      </c>
      <c r="N148" s="320">
        <v>874.23</v>
      </c>
      <c r="O148" s="320">
        <v>904.09</v>
      </c>
      <c r="P148" s="320">
        <v>908.21</v>
      </c>
      <c r="Q148" s="320">
        <v>929.6</v>
      </c>
      <c r="R148" s="320">
        <v>927.78</v>
      </c>
      <c r="S148" s="320">
        <v>939.71</v>
      </c>
      <c r="T148" s="320">
        <v>749.44</v>
      </c>
      <c r="U148" s="320">
        <v>741.25</v>
      </c>
      <c r="V148" s="320">
        <v>709.28</v>
      </c>
      <c r="W148" s="320">
        <v>698.74</v>
      </c>
      <c r="X148" s="320">
        <v>678.91</v>
      </c>
      <c r="Y148" s="320">
        <v>684.38</v>
      </c>
      <c r="Z148" s="320">
        <v>678.5</v>
      </c>
      <c r="AA148" s="320">
        <v>695.15</v>
      </c>
      <c r="AB148" s="320" t="s">
        <v>380</v>
      </c>
      <c r="AC148" s="320" t="s">
        <v>380</v>
      </c>
      <c r="AD148" s="320">
        <v>516.15</v>
      </c>
      <c r="AE148" s="320">
        <v>364.4</v>
      </c>
      <c r="AF148" s="320">
        <v>378.98</v>
      </c>
      <c r="AG148" s="320">
        <v>472.36</v>
      </c>
    </row>
    <row r="149" spans="2:33" ht="12" customHeight="1" x14ac:dyDescent="0.2">
      <c r="B149" s="290">
        <v>8.3333333333333329E-2</v>
      </c>
      <c r="C149" s="320">
        <v>747.61</v>
      </c>
      <c r="D149" s="320">
        <v>739.1</v>
      </c>
      <c r="E149" s="320">
        <v>750.01</v>
      </c>
      <c r="F149" s="320">
        <v>755.22</v>
      </c>
      <c r="G149" s="320">
        <v>772.74</v>
      </c>
      <c r="H149" s="320">
        <v>803.56</v>
      </c>
      <c r="I149" s="320">
        <v>793.32</v>
      </c>
      <c r="J149" s="320">
        <v>808.34</v>
      </c>
      <c r="K149" s="320">
        <v>826.91</v>
      </c>
      <c r="L149" s="320">
        <v>841.11</v>
      </c>
      <c r="M149" s="320">
        <v>856.39</v>
      </c>
      <c r="N149" s="320">
        <v>871.96</v>
      </c>
      <c r="O149" s="320">
        <v>904.67</v>
      </c>
      <c r="P149" s="320">
        <v>904.42</v>
      </c>
      <c r="Q149" s="320">
        <v>934.53</v>
      </c>
      <c r="R149" s="320">
        <v>930.47</v>
      </c>
      <c r="S149" s="320">
        <v>942.87</v>
      </c>
      <c r="T149" s="320">
        <v>718.88</v>
      </c>
      <c r="U149" s="320">
        <v>737.21</v>
      </c>
      <c r="V149" s="320">
        <v>712.71</v>
      </c>
      <c r="W149" s="320">
        <v>694.47</v>
      </c>
      <c r="X149" s="320">
        <v>680.34</v>
      </c>
      <c r="Y149" s="320">
        <v>686.65</v>
      </c>
      <c r="Z149" s="320">
        <v>683</v>
      </c>
      <c r="AA149" s="320">
        <v>700.09</v>
      </c>
      <c r="AB149" s="320" t="s">
        <v>380</v>
      </c>
      <c r="AC149" s="320" t="s">
        <v>380</v>
      </c>
      <c r="AD149" s="320">
        <v>520.01</v>
      </c>
      <c r="AE149" s="320">
        <v>362.67</v>
      </c>
      <c r="AF149" s="320">
        <v>381.33</v>
      </c>
      <c r="AG149" s="320">
        <v>469.63</v>
      </c>
    </row>
    <row r="150" spans="2:33" ht="12" customHeight="1" x14ac:dyDescent="0.2">
      <c r="B150" s="290">
        <v>0.125</v>
      </c>
      <c r="C150" s="320">
        <v>743.15</v>
      </c>
      <c r="D150" s="320">
        <v>741.6</v>
      </c>
      <c r="E150" s="320">
        <v>739.99</v>
      </c>
      <c r="F150" s="320">
        <v>758.41</v>
      </c>
      <c r="G150" s="320">
        <v>774.72</v>
      </c>
      <c r="H150" s="320">
        <v>795.75</v>
      </c>
      <c r="I150" s="320">
        <v>798.75</v>
      </c>
      <c r="J150" s="320">
        <v>811.02</v>
      </c>
      <c r="K150" s="320">
        <v>828.21</v>
      </c>
      <c r="L150" s="320">
        <v>842.07</v>
      </c>
      <c r="M150" s="320">
        <v>856.62</v>
      </c>
      <c r="N150" s="320">
        <v>872.35</v>
      </c>
      <c r="O150" s="320">
        <v>897.27</v>
      </c>
      <c r="P150" s="320">
        <v>905.74</v>
      </c>
      <c r="Q150" s="320">
        <v>937.28</v>
      </c>
      <c r="R150" s="320">
        <v>935.62</v>
      </c>
      <c r="S150" s="320">
        <v>949.25</v>
      </c>
      <c r="T150" s="320">
        <v>723.33</v>
      </c>
      <c r="U150" s="320">
        <v>737.81</v>
      </c>
      <c r="V150" s="320">
        <v>707.34</v>
      </c>
      <c r="W150" s="320">
        <v>691.55</v>
      </c>
      <c r="X150" s="320">
        <v>678.37</v>
      </c>
      <c r="Y150" s="320">
        <v>687.18</v>
      </c>
      <c r="Z150" s="320">
        <v>684.49</v>
      </c>
      <c r="AA150" s="320">
        <v>695.61</v>
      </c>
      <c r="AB150" s="320" t="s">
        <v>380</v>
      </c>
      <c r="AC150" s="320" t="s">
        <v>380</v>
      </c>
      <c r="AD150" s="320">
        <v>513.67999999999995</v>
      </c>
      <c r="AE150" s="320">
        <v>367.2</v>
      </c>
      <c r="AF150" s="320">
        <v>379.13</v>
      </c>
      <c r="AG150" s="320">
        <v>466.96</v>
      </c>
    </row>
    <row r="151" spans="2:33" ht="12" customHeight="1" x14ac:dyDescent="0.2">
      <c r="B151" s="290">
        <v>0.16666666666666666</v>
      </c>
      <c r="C151" s="320">
        <v>741.89</v>
      </c>
      <c r="D151" s="320">
        <v>744.69</v>
      </c>
      <c r="E151" s="320">
        <v>739.05</v>
      </c>
      <c r="F151" s="320">
        <v>756.77</v>
      </c>
      <c r="G151" s="320">
        <v>777.82</v>
      </c>
      <c r="H151" s="320">
        <v>799.52</v>
      </c>
      <c r="I151" s="320">
        <v>796.56</v>
      </c>
      <c r="J151" s="320">
        <v>814.45</v>
      </c>
      <c r="K151" s="320">
        <v>830.68</v>
      </c>
      <c r="L151" s="320">
        <v>844.69</v>
      </c>
      <c r="M151" s="320">
        <v>858.33</v>
      </c>
      <c r="N151" s="320">
        <v>873.95</v>
      </c>
      <c r="O151" s="320">
        <v>896.88</v>
      </c>
      <c r="P151" s="320">
        <v>909.81</v>
      </c>
      <c r="Q151" s="320">
        <v>939.35</v>
      </c>
      <c r="R151" s="320">
        <v>933.28</v>
      </c>
      <c r="S151" s="320">
        <v>948.05</v>
      </c>
      <c r="T151" s="320">
        <v>725.72</v>
      </c>
      <c r="U151" s="320">
        <v>735.63</v>
      </c>
      <c r="V151" s="320">
        <v>711.1</v>
      </c>
      <c r="W151" s="320">
        <v>690.97</v>
      </c>
      <c r="X151" s="320">
        <v>684.49</v>
      </c>
      <c r="Y151" s="320">
        <v>684.29</v>
      </c>
      <c r="Z151" s="320">
        <v>689.18</v>
      </c>
      <c r="AA151" s="320">
        <v>698.56</v>
      </c>
      <c r="AB151" s="320" t="s">
        <v>380</v>
      </c>
      <c r="AC151" s="320" t="s">
        <v>380</v>
      </c>
      <c r="AD151" s="320">
        <v>514.92999999999995</v>
      </c>
      <c r="AE151" s="320">
        <v>368.16</v>
      </c>
      <c r="AF151" s="320">
        <v>395.48</v>
      </c>
      <c r="AG151" s="320">
        <v>463.65</v>
      </c>
    </row>
    <row r="152" spans="2:33" ht="12" customHeight="1" x14ac:dyDescent="0.2">
      <c r="B152" s="290">
        <v>0.20833333333333334</v>
      </c>
      <c r="C152" s="320">
        <v>742.97</v>
      </c>
      <c r="D152" s="320" t="s">
        <v>379</v>
      </c>
      <c r="E152" s="320">
        <v>756.32</v>
      </c>
      <c r="F152" s="320">
        <v>762.95</v>
      </c>
      <c r="G152" s="320" t="s">
        <v>379</v>
      </c>
      <c r="H152" s="320">
        <v>806.09</v>
      </c>
      <c r="I152" s="320" t="s">
        <v>379</v>
      </c>
      <c r="J152" s="320">
        <v>827.86</v>
      </c>
      <c r="K152" s="320" t="s">
        <v>379</v>
      </c>
      <c r="L152" s="320">
        <v>846.45</v>
      </c>
      <c r="M152" s="320">
        <v>857.89</v>
      </c>
      <c r="N152" s="320" t="s">
        <v>379</v>
      </c>
      <c r="O152" s="320">
        <v>901.33</v>
      </c>
      <c r="P152" s="320" t="s">
        <v>379</v>
      </c>
      <c r="Q152" s="320">
        <v>944.92</v>
      </c>
      <c r="R152" s="320" t="s">
        <v>379</v>
      </c>
      <c r="S152" s="320">
        <v>966.08</v>
      </c>
      <c r="T152" s="320">
        <v>728.17</v>
      </c>
      <c r="U152" s="320" t="s">
        <v>379</v>
      </c>
      <c r="V152" s="320">
        <v>713.86</v>
      </c>
      <c r="W152" s="320" t="s">
        <v>379</v>
      </c>
      <c r="X152" s="320">
        <v>686.92</v>
      </c>
      <c r="Y152" s="320" t="s">
        <v>379</v>
      </c>
      <c r="Z152" s="320">
        <v>699.62</v>
      </c>
      <c r="AA152" s="320">
        <v>704.94</v>
      </c>
      <c r="AB152" s="320" t="s">
        <v>380</v>
      </c>
      <c r="AC152" s="320" t="s">
        <v>380</v>
      </c>
      <c r="AD152" s="320" t="s">
        <v>379</v>
      </c>
      <c r="AE152" s="320">
        <v>380.43</v>
      </c>
      <c r="AF152" s="320" t="s">
        <v>379</v>
      </c>
      <c r="AG152" s="320">
        <v>464.65</v>
      </c>
    </row>
    <row r="153" spans="2:33" ht="12" customHeight="1" x14ac:dyDescent="0.2">
      <c r="B153" s="290">
        <v>0.25</v>
      </c>
      <c r="C153" s="320">
        <v>771.12</v>
      </c>
      <c r="D153" s="320">
        <v>800.68</v>
      </c>
      <c r="E153" s="320">
        <v>781.78</v>
      </c>
      <c r="F153" s="320">
        <v>774.9</v>
      </c>
      <c r="G153" s="320">
        <v>798.27</v>
      </c>
      <c r="H153" s="320">
        <v>825.82</v>
      </c>
      <c r="I153" s="320">
        <v>827.47</v>
      </c>
      <c r="J153" s="320">
        <v>835.31</v>
      </c>
      <c r="K153" s="320">
        <v>853.55</v>
      </c>
      <c r="L153" s="320">
        <v>868.22</v>
      </c>
      <c r="M153" s="320">
        <v>864.62</v>
      </c>
      <c r="N153" s="320">
        <v>890.27</v>
      </c>
      <c r="O153" s="320">
        <v>912.86</v>
      </c>
      <c r="P153" s="320">
        <v>948.5</v>
      </c>
      <c r="Q153" s="320">
        <v>965.84</v>
      </c>
      <c r="R153" s="320">
        <v>987.61</v>
      </c>
      <c r="S153" s="320" t="s">
        <v>379</v>
      </c>
      <c r="T153" s="320">
        <v>747.74</v>
      </c>
      <c r="U153" s="320">
        <v>762.96</v>
      </c>
      <c r="V153" s="320">
        <v>730.12</v>
      </c>
      <c r="W153" s="320">
        <v>723.21</v>
      </c>
      <c r="X153" s="320">
        <v>712.45</v>
      </c>
      <c r="Y153" s="320">
        <v>713.1</v>
      </c>
      <c r="Z153" s="320">
        <v>736.88</v>
      </c>
      <c r="AA153" s="320">
        <v>713.71</v>
      </c>
      <c r="AB153" s="320" t="s">
        <v>380</v>
      </c>
      <c r="AC153" s="320" t="s">
        <v>380</v>
      </c>
      <c r="AD153" s="320">
        <v>525.16</v>
      </c>
      <c r="AE153" s="320">
        <v>396.99</v>
      </c>
      <c r="AF153" s="320">
        <v>407.99</v>
      </c>
      <c r="AG153" s="320">
        <v>485.35</v>
      </c>
    </row>
    <row r="154" spans="2:33" ht="12" customHeight="1" x14ac:dyDescent="0.2">
      <c r="B154" s="290">
        <v>0.29166666666666669</v>
      </c>
      <c r="C154" s="320">
        <v>761.66</v>
      </c>
      <c r="D154" s="320">
        <v>782.12</v>
      </c>
      <c r="E154" s="320">
        <v>792.44</v>
      </c>
      <c r="F154" s="320">
        <v>775.7</v>
      </c>
      <c r="G154" s="320">
        <v>815.98</v>
      </c>
      <c r="H154" s="320">
        <v>809.55</v>
      </c>
      <c r="I154" s="320">
        <v>844.11</v>
      </c>
      <c r="J154" s="320">
        <v>833.25</v>
      </c>
      <c r="K154" s="320">
        <v>848.52</v>
      </c>
      <c r="L154" s="320">
        <v>867.16</v>
      </c>
      <c r="M154" s="320">
        <v>866.6</v>
      </c>
      <c r="N154" s="320">
        <v>903.25</v>
      </c>
      <c r="O154" s="320">
        <v>917.72</v>
      </c>
      <c r="P154" s="320">
        <v>949.74</v>
      </c>
      <c r="Q154" s="320">
        <v>964.1</v>
      </c>
      <c r="R154" s="320">
        <v>982.96</v>
      </c>
      <c r="S154" s="320" t="s">
        <v>380</v>
      </c>
      <c r="T154" s="320">
        <v>749.22</v>
      </c>
      <c r="U154" s="320">
        <v>754.72</v>
      </c>
      <c r="V154" s="320">
        <v>717.67</v>
      </c>
      <c r="W154" s="320">
        <v>720.73</v>
      </c>
      <c r="X154" s="320">
        <v>713.64</v>
      </c>
      <c r="Y154" s="320">
        <v>718.33</v>
      </c>
      <c r="Z154" s="320">
        <v>725.4</v>
      </c>
      <c r="AA154" s="320">
        <v>716.31</v>
      </c>
      <c r="AB154" s="320" t="s">
        <v>380</v>
      </c>
      <c r="AC154" s="320" t="s">
        <v>380</v>
      </c>
      <c r="AD154" s="320">
        <v>537.38</v>
      </c>
      <c r="AE154" s="320">
        <v>396.62</v>
      </c>
      <c r="AF154" s="320">
        <v>402.02</v>
      </c>
      <c r="AG154" s="320">
        <v>481.35</v>
      </c>
    </row>
    <row r="155" spans="2:33" ht="12" customHeight="1" x14ac:dyDescent="0.2">
      <c r="B155" s="290">
        <v>0.33333333333333331</v>
      </c>
      <c r="C155" s="320">
        <v>756.34</v>
      </c>
      <c r="D155" s="320">
        <v>762.17</v>
      </c>
      <c r="E155" s="320">
        <v>765.37</v>
      </c>
      <c r="F155" s="320">
        <v>769.11</v>
      </c>
      <c r="G155" s="320">
        <v>801.88</v>
      </c>
      <c r="H155" s="320">
        <v>803.21</v>
      </c>
      <c r="I155" s="320">
        <v>818.8</v>
      </c>
      <c r="J155" s="320">
        <v>839.23</v>
      </c>
      <c r="K155" s="320">
        <v>844.32</v>
      </c>
      <c r="L155" s="320">
        <v>871.6</v>
      </c>
      <c r="M155" s="320">
        <v>860.86</v>
      </c>
      <c r="N155" s="320">
        <v>895.07</v>
      </c>
      <c r="O155" s="320">
        <v>908.85</v>
      </c>
      <c r="P155" s="320">
        <v>928.01</v>
      </c>
      <c r="Q155" s="320">
        <v>950.72</v>
      </c>
      <c r="R155" s="320">
        <v>952.54</v>
      </c>
      <c r="S155" s="320" t="s">
        <v>380</v>
      </c>
      <c r="T155" s="320">
        <v>744.03</v>
      </c>
      <c r="U155" s="320">
        <v>750.72</v>
      </c>
      <c r="V155" s="320">
        <v>708.57</v>
      </c>
      <c r="W155" s="320">
        <v>698.41</v>
      </c>
      <c r="X155" s="320">
        <v>689.81</v>
      </c>
      <c r="Y155" s="320">
        <v>698.88</v>
      </c>
      <c r="Z155" s="320">
        <v>706.09</v>
      </c>
      <c r="AA155" s="320">
        <v>704.86</v>
      </c>
      <c r="AB155" s="320" t="s">
        <v>380</v>
      </c>
      <c r="AC155" s="320" t="s">
        <v>380</v>
      </c>
      <c r="AD155" s="320">
        <v>540.37</v>
      </c>
      <c r="AE155" s="320">
        <v>384.18</v>
      </c>
      <c r="AF155" s="320">
        <v>399.7</v>
      </c>
      <c r="AG155" s="320">
        <v>475.15</v>
      </c>
    </row>
    <row r="156" spans="2:33" ht="12" customHeight="1" x14ac:dyDescent="0.2">
      <c r="B156" s="290">
        <v>0.375</v>
      </c>
      <c r="C156" s="320">
        <v>767.24</v>
      </c>
      <c r="D156" s="320">
        <v>758.78</v>
      </c>
      <c r="E156" s="320">
        <v>746.62</v>
      </c>
      <c r="F156" s="320">
        <v>769.53</v>
      </c>
      <c r="G156" s="320">
        <v>796.01</v>
      </c>
      <c r="H156" s="320">
        <v>794.69</v>
      </c>
      <c r="I156" s="320">
        <v>810.88</v>
      </c>
      <c r="J156" s="320">
        <v>823.96</v>
      </c>
      <c r="K156" s="320">
        <v>836.15</v>
      </c>
      <c r="L156" s="320">
        <v>859.87</v>
      </c>
      <c r="M156" s="320">
        <v>841.54</v>
      </c>
      <c r="N156" s="320">
        <v>883.28</v>
      </c>
      <c r="O156" s="320">
        <v>915.46</v>
      </c>
      <c r="P156" s="320">
        <v>921.25</v>
      </c>
      <c r="Q156" s="320">
        <v>938.48</v>
      </c>
      <c r="R156" s="320">
        <v>916.59</v>
      </c>
      <c r="S156" s="320" t="s">
        <v>380</v>
      </c>
      <c r="T156" s="320">
        <v>744</v>
      </c>
      <c r="U156" s="320">
        <v>740.16</v>
      </c>
      <c r="V156" s="320">
        <v>697.45</v>
      </c>
      <c r="W156" s="320">
        <v>689.02</v>
      </c>
      <c r="X156" s="320">
        <v>687.28</v>
      </c>
      <c r="Y156" s="320">
        <v>687.31</v>
      </c>
      <c r="Z156" s="320">
        <v>694.94</v>
      </c>
      <c r="AA156" s="320">
        <v>697.99</v>
      </c>
      <c r="AB156" s="320" t="s">
        <v>380</v>
      </c>
      <c r="AC156" s="320" t="s">
        <v>380</v>
      </c>
      <c r="AD156" s="320">
        <v>521</v>
      </c>
      <c r="AE156" s="320">
        <v>355.67</v>
      </c>
      <c r="AF156" s="320" t="s">
        <v>379</v>
      </c>
      <c r="AG156" s="320">
        <v>475.41</v>
      </c>
    </row>
    <row r="157" spans="2:33" ht="12" customHeight="1" x14ac:dyDescent="0.2">
      <c r="B157" s="290">
        <v>0.41666666666666669</v>
      </c>
      <c r="C157" s="320">
        <v>736.87</v>
      </c>
      <c r="D157" s="320">
        <v>754.65</v>
      </c>
      <c r="E157" s="320">
        <v>741.16</v>
      </c>
      <c r="F157" s="320">
        <v>775.18</v>
      </c>
      <c r="G157" s="320">
        <v>792.26</v>
      </c>
      <c r="H157" s="320">
        <v>784.37</v>
      </c>
      <c r="I157" s="320">
        <v>817.47</v>
      </c>
      <c r="J157" s="320">
        <v>797.36</v>
      </c>
      <c r="K157" s="320">
        <v>839.41</v>
      </c>
      <c r="L157" s="320">
        <v>837.86</v>
      </c>
      <c r="M157" s="320">
        <v>816.61</v>
      </c>
      <c r="N157" s="320">
        <v>865.78</v>
      </c>
      <c r="O157" s="320">
        <v>898.65</v>
      </c>
      <c r="P157" s="320">
        <v>921.09</v>
      </c>
      <c r="Q157" s="320">
        <v>922.46</v>
      </c>
      <c r="R157" s="320">
        <v>909.01</v>
      </c>
      <c r="S157" s="320" t="s">
        <v>379</v>
      </c>
      <c r="T157" s="320">
        <v>813.11</v>
      </c>
      <c r="U157" s="320">
        <v>738.72</v>
      </c>
      <c r="V157" s="320">
        <v>683.79</v>
      </c>
      <c r="W157" s="320">
        <v>665.26</v>
      </c>
      <c r="X157" s="320" t="s">
        <v>379</v>
      </c>
      <c r="Y157" s="320">
        <v>670.88</v>
      </c>
      <c r="Z157" s="320">
        <v>658.75</v>
      </c>
      <c r="AA157" s="320">
        <v>674.78</v>
      </c>
      <c r="AB157" s="320" t="s">
        <v>380</v>
      </c>
      <c r="AC157" s="320" t="s">
        <v>380</v>
      </c>
      <c r="AD157" s="320">
        <v>532.5</v>
      </c>
      <c r="AE157" s="320">
        <v>341.49</v>
      </c>
      <c r="AF157" s="320" t="s">
        <v>379</v>
      </c>
      <c r="AG157" s="320">
        <v>470.14</v>
      </c>
    </row>
    <row r="158" spans="2:33" ht="12" customHeight="1" x14ac:dyDescent="0.2">
      <c r="B158" s="290">
        <v>0.45833333333333331</v>
      </c>
      <c r="C158" s="320">
        <v>715.12</v>
      </c>
      <c r="D158" s="320">
        <v>738.18</v>
      </c>
      <c r="E158" s="320">
        <v>727.83</v>
      </c>
      <c r="F158" s="320">
        <v>759.6</v>
      </c>
      <c r="G158" s="320">
        <v>791.01</v>
      </c>
      <c r="H158" s="320">
        <v>767.52</v>
      </c>
      <c r="I158" s="320">
        <v>803.84</v>
      </c>
      <c r="J158" s="320">
        <v>788.95</v>
      </c>
      <c r="K158" s="320">
        <v>833.53</v>
      </c>
      <c r="L158" s="320">
        <v>814.36</v>
      </c>
      <c r="M158" s="320">
        <v>812.78</v>
      </c>
      <c r="N158" s="320">
        <v>846.56</v>
      </c>
      <c r="O158" s="320">
        <v>891.9</v>
      </c>
      <c r="P158" s="320">
        <v>918.34</v>
      </c>
      <c r="Q158" s="320">
        <v>912.49</v>
      </c>
      <c r="R158" s="320">
        <v>913.03</v>
      </c>
      <c r="S158" s="320">
        <v>952.14</v>
      </c>
      <c r="T158" s="320">
        <v>753.45</v>
      </c>
      <c r="U158" s="320">
        <v>727.3</v>
      </c>
      <c r="V158" s="320">
        <v>662.36</v>
      </c>
      <c r="W158" s="320">
        <v>637.04</v>
      </c>
      <c r="X158" s="320">
        <v>662.3</v>
      </c>
      <c r="Y158" s="320">
        <v>668.79</v>
      </c>
      <c r="Z158" s="320">
        <v>638.48</v>
      </c>
      <c r="AA158" s="320" t="s">
        <v>379</v>
      </c>
      <c r="AB158" s="320" t="s">
        <v>380</v>
      </c>
      <c r="AC158" s="320" t="s">
        <v>380</v>
      </c>
      <c r="AD158" s="320">
        <v>508.49</v>
      </c>
      <c r="AE158" s="320">
        <v>348.37</v>
      </c>
      <c r="AF158" s="320">
        <v>318.91000000000003</v>
      </c>
      <c r="AG158" s="320">
        <v>466.21</v>
      </c>
    </row>
    <row r="159" spans="2:33" ht="12" customHeight="1" x14ac:dyDescent="0.2">
      <c r="B159" s="290">
        <v>0.5</v>
      </c>
      <c r="C159" s="320">
        <v>705.68</v>
      </c>
      <c r="D159" s="320">
        <v>722.96</v>
      </c>
      <c r="E159" s="320">
        <v>726.89</v>
      </c>
      <c r="F159" s="320">
        <v>741.48</v>
      </c>
      <c r="G159" s="320">
        <v>785.52</v>
      </c>
      <c r="H159" s="320">
        <v>767.25</v>
      </c>
      <c r="I159" s="320">
        <v>797.06</v>
      </c>
      <c r="J159" s="320">
        <v>782.09</v>
      </c>
      <c r="K159" s="320">
        <v>807.45</v>
      </c>
      <c r="L159" s="320">
        <v>797.04</v>
      </c>
      <c r="M159" s="320">
        <v>817.33</v>
      </c>
      <c r="N159" s="320">
        <v>830.45</v>
      </c>
      <c r="O159" s="320">
        <v>881.53</v>
      </c>
      <c r="P159" s="320">
        <v>920.13</v>
      </c>
      <c r="Q159" s="320">
        <v>914.96</v>
      </c>
      <c r="R159" s="320">
        <v>928.1</v>
      </c>
      <c r="S159" s="320">
        <v>831.55</v>
      </c>
      <c r="T159" s="320">
        <v>709.01</v>
      </c>
      <c r="U159" s="320">
        <v>714.17</v>
      </c>
      <c r="V159" s="320">
        <v>640.13</v>
      </c>
      <c r="W159" s="320">
        <v>639.73</v>
      </c>
      <c r="X159" s="320">
        <v>662.92</v>
      </c>
      <c r="Y159" s="320">
        <v>659.58</v>
      </c>
      <c r="Z159" s="320">
        <v>639.99</v>
      </c>
      <c r="AA159" s="320" t="s">
        <v>380</v>
      </c>
      <c r="AB159" s="320" t="s">
        <v>380</v>
      </c>
      <c r="AC159" s="320" t="s">
        <v>379</v>
      </c>
      <c r="AD159" s="320">
        <v>509.43</v>
      </c>
      <c r="AE159" s="320">
        <v>340.46</v>
      </c>
      <c r="AF159" s="320">
        <v>334.28</v>
      </c>
      <c r="AG159" s="320">
        <v>464.27</v>
      </c>
    </row>
    <row r="160" spans="2:33" ht="12" customHeight="1" x14ac:dyDescent="0.2">
      <c r="B160" s="290">
        <v>0.54166666666666663</v>
      </c>
      <c r="C160" s="320">
        <v>692.19</v>
      </c>
      <c r="D160" s="320">
        <v>696.63</v>
      </c>
      <c r="E160" s="320">
        <v>713</v>
      </c>
      <c r="F160" s="320">
        <v>724.36</v>
      </c>
      <c r="G160" s="320">
        <v>781.7</v>
      </c>
      <c r="H160" s="320">
        <v>767.3</v>
      </c>
      <c r="I160" s="320">
        <v>766.11</v>
      </c>
      <c r="J160" s="320">
        <v>782.87</v>
      </c>
      <c r="K160" s="320">
        <v>785.34</v>
      </c>
      <c r="L160" s="320">
        <v>797.23</v>
      </c>
      <c r="M160" s="320">
        <v>817.53</v>
      </c>
      <c r="N160" s="320">
        <v>825.69</v>
      </c>
      <c r="O160" s="320">
        <v>865.42</v>
      </c>
      <c r="P160" s="320">
        <v>923.44</v>
      </c>
      <c r="Q160" s="320">
        <v>891.73</v>
      </c>
      <c r="R160" s="320">
        <v>918.02</v>
      </c>
      <c r="S160" s="320">
        <v>717.74</v>
      </c>
      <c r="T160" s="320">
        <v>702.04</v>
      </c>
      <c r="U160" s="320">
        <v>685.75</v>
      </c>
      <c r="V160" s="320">
        <v>633.19000000000005</v>
      </c>
      <c r="W160" s="320">
        <v>634.21</v>
      </c>
      <c r="X160" s="320">
        <v>639.11</v>
      </c>
      <c r="Y160" s="320">
        <v>651.46</v>
      </c>
      <c r="Z160" s="320">
        <v>644.69000000000005</v>
      </c>
      <c r="AA160" s="320" t="s">
        <v>380</v>
      </c>
      <c r="AB160" s="320" t="s">
        <v>380</v>
      </c>
      <c r="AC160" s="320">
        <v>510.83</v>
      </c>
      <c r="AD160" s="320">
        <v>495.33</v>
      </c>
      <c r="AE160" s="320" t="s">
        <v>379</v>
      </c>
      <c r="AF160" s="320">
        <v>353.01</v>
      </c>
      <c r="AG160" s="320">
        <v>458.5</v>
      </c>
    </row>
    <row r="161" spans="2:33" ht="12" customHeight="1" x14ac:dyDescent="0.2">
      <c r="B161" s="290">
        <v>0.58333333333333337</v>
      </c>
      <c r="C161" s="320">
        <v>699.16</v>
      </c>
      <c r="D161" s="320">
        <v>694.14</v>
      </c>
      <c r="E161" s="320">
        <v>707.99</v>
      </c>
      <c r="F161" s="320">
        <v>723.81</v>
      </c>
      <c r="G161" s="320">
        <v>774.83</v>
      </c>
      <c r="H161" s="320">
        <v>753.91</v>
      </c>
      <c r="I161" s="320">
        <v>774.76</v>
      </c>
      <c r="J161" s="320">
        <v>995.35</v>
      </c>
      <c r="K161" s="320">
        <v>784.77</v>
      </c>
      <c r="L161" s="320">
        <v>787.3</v>
      </c>
      <c r="M161" s="320">
        <v>817.71</v>
      </c>
      <c r="N161" s="320">
        <v>823.29</v>
      </c>
      <c r="O161" s="320">
        <v>859.21</v>
      </c>
      <c r="P161" s="320">
        <v>922.05</v>
      </c>
      <c r="Q161" s="320">
        <v>889.76</v>
      </c>
      <c r="R161" s="320">
        <v>919.71</v>
      </c>
      <c r="S161" s="320">
        <v>644.65</v>
      </c>
      <c r="T161" s="320">
        <v>696.55</v>
      </c>
      <c r="U161" s="320" t="s">
        <v>379</v>
      </c>
      <c r="V161" s="320">
        <v>633.4</v>
      </c>
      <c r="W161" s="320">
        <v>634.13</v>
      </c>
      <c r="X161" s="320">
        <v>634.59</v>
      </c>
      <c r="Y161" s="320">
        <v>653.33000000000004</v>
      </c>
      <c r="Z161" s="320">
        <v>651.97</v>
      </c>
      <c r="AA161" s="320" t="s">
        <v>380</v>
      </c>
      <c r="AB161" s="320" t="s">
        <v>380</v>
      </c>
      <c r="AC161" s="320">
        <v>541.16</v>
      </c>
      <c r="AD161" s="320">
        <v>502.88</v>
      </c>
      <c r="AE161" s="320">
        <v>347.79</v>
      </c>
      <c r="AF161" s="320">
        <v>396.13</v>
      </c>
      <c r="AG161" s="320">
        <v>458.91</v>
      </c>
    </row>
    <row r="162" spans="2:33" ht="12" customHeight="1" x14ac:dyDescent="0.2">
      <c r="B162" s="290">
        <v>0.625</v>
      </c>
      <c r="C162" s="320">
        <v>702.62</v>
      </c>
      <c r="D162" s="320">
        <v>702.47</v>
      </c>
      <c r="E162" s="320">
        <v>730.59</v>
      </c>
      <c r="F162" s="320">
        <v>725.23</v>
      </c>
      <c r="G162" s="320">
        <v>779.47</v>
      </c>
      <c r="H162" s="320">
        <v>755.73</v>
      </c>
      <c r="I162" s="320">
        <v>768.03</v>
      </c>
      <c r="J162" s="320">
        <v>853.99</v>
      </c>
      <c r="K162" s="320">
        <v>778.34</v>
      </c>
      <c r="L162" s="320">
        <v>791.47</v>
      </c>
      <c r="M162" s="320">
        <v>816.14</v>
      </c>
      <c r="N162" s="320">
        <v>821.44</v>
      </c>
      <c r="O162" s="320">
        <v>862.72</v>
      </c>
      <c r="P162" s="320">
        <v>920.9</v>
      </c>
      <c r="Q162" s="320">
        <v>888.7</v>
      </c>
      <c r="R162" s="320">
        <v>913.11</v>
      </c>
      <c r="S162" s="320">
        <v>658.01</v>
      </c>
      <c r="T162" s="320">
        <v>692.4</v>
      </c>
      <c r="U162" s="320">
        <v>662.68</v>
      </c>
      <c r="V162" s="320">
        <v>630.21</v>
      </c>
      <c r="W162" s="320">
        <v>628.24</v>
      </c>
      <c r="X162" s="320">
        <v>635.45000000000005</v>
      </c>
      <c r="Y162" s="320">
        <v>648.63</v>
      </c>
      <c r="Z162" s="320">
        <v>651.24</v>
      </c>
      <c r="AA162" s="320" t="s">
        <v>380</v>
      </c>
      <c r="AB162" s="320" t="s">
        <v>380</v>
      </c>
      <c r="AC162" s="320">
        <v>545.85</v>
      </c>
      <c r="AD162" s="320">
        <v>520.95000000000005</v>
      </c>
      <c r="AE162" s="320">
        <v>336.32</v>
      </c>
      <c r="AF162" s="320">
        <v>426.92</v>
      </c>
      <c r="AG162" s="320">
        <v>488.34</v>
      </c>
    </row>
    <row r="163" spans="2:33" ht="12" customHeight="1" x14ac:dyDescent="0.2">
      <c r="B163" s="290">
        <v>0.66666666666666663</v>
      </c>
      <c r="C163" s="320">
        <v>727.16</v>
      </c>
      <c r="D163" s="320">
        <v>707.29</v>
      </c>
      <c r="E163" s="320">
        <v>733.14</v>
      </c>
      <c r="F163" s="320">
        <v>729.12</v>
      </c>
      <c r="G163" s="320">
        <v>780.9</v>
      </c>
      <c r="H163" s="320">
        <v>780.16</v>
      </c>
      <c r="I163" s="320">
        <v>778.36</v>
      </c>
      <c r="J163" s="320">
        <v>803.85</v>
      </c>
      <c r="K163" s="320">
        <v>789.78</v>
      </c>
      <c r="L163" s="320">
        <v>791.36</v>
      </c>
      <c r="M163" s="320">
        <v>811.58</v>
      </c>
      <c r="N163" s="320">
        <v>829.64</v>
      </c>
      <c r="O163" s="320">
        <v>876.03</v>
      </c>
      <c r="P163" s="320">
        <v>922.48</v>
      </c>
      <c r="Q163" s="320">
        <v>887.24</v>
      </c>
      <c r="R163" s="320">
        <v>924.18</v>
      </c>
      <c r="S163" s="320">
        <v>691.75</v>
      </c>
      <c r="T163" s="320">
        <v>700.19</v>
      </c>
      <c r="U163" s="320">
        <v>667.49</v>
      </c>
      <c r="V163" s="320">
        <v>639.88</v>
      </c>
      <c r="W163" s="320">
        <v>641.30999999999995</v>
      </c>
      <c r="X163" s="320">
        <v>655.12</v>
      </c>
      <c r="Y163" s="320">
        <v>644.67999999999995</v>
      </c>
      <c r="Z163" s="320">
        <v>651.74</v>
      </c>
      <c r="AA163" s="320" t="s">
        <v>380</v>
      </c>
      <c r="AB163" s="320" t="s">
        <v>380</v>
      </c>
      <c r="AC163" s="320" t="s">
        <v>379</v>
      </c>
      <c r="AD163" s="320">
        <v>526.64</v>
      </c>
      <c r="AE163" s="320">
        <v>356.9</v>
      </c>
      <c r="AF163" s="320">
        <v>452.19</v>
      </c>
      <c r="AG163" s="320">
        <v>503.4</v>
      </c>
    </row>
    <row r="164" spans="2:33" ht="12" customHeight="1" x14ac:dyDescent="0.2">
      <c r="B164" s="290">
        <v>0.70833333333333337</v>
      </c>
      <c r="C164" s="320">
        <v>723.87</v>
      </c>
      <c r="D164" s="320">
        <v>735.67</v>
      </c>
      <c r="E164" s="320">
        <v>720.79</v>
      </c>
      <c r="F164" s="320">
        <v>741.23</v>
      </c>
      <c r="G164" s="320">
        <v>787.74</v>
      </c>
      <c r="H164" s="320">
        <v>791.94</v>
      </c>
      <c r="I164" s="320" t="s">
        <v>379</v>
      </c>
      <c r="J164" s="320">
        <v>800.63</v>
      </c>
      <c r="K164" s="320">
        <v>813.57</v>
      </c>
      <c r="L164" s="320">
        <v>803.01</v>
      </c>
      <c r="M164" s="320">
        <v>819.06</v>
      </c>
      <c r="N164" s="320">
        <v>846.11</v>
      </c>
      <c r="O164" s="320">
        <v>896.36</v>
      </c>
      <c r="P164" s="320">
        <v>933.12</v>
      </c>
      <c r="Q164" s="320">
        <v>918.3</v>
      </c>
      <c r="R164" s="320">
        <v>908.62</v>
      </c>
      <c r="S164" s="320">
        <v>729.25</v>
      </c>
      <c r="T164" s="320">
        <v>717.34</v>
      </c>
      <c r="U164" s="320">
        <v>690.63</v>
      </c>
      <c r="V164" s="320">
        <v>665.9</v>
      </c>
      <c r="W164" s="320">
        <v>650.98</v>
      </c>
      <c r="X164" s="320">
        <v>648.89</v>
      </c>
      <c r="Y164" s="320">
        <v>662.83</v>
      </c>
      <c r="Z164" s="320">
        <v>655.24</v>
      </c>
      <c r="AA164" s="320" t="s">
        <v>380</v>
      </c>
      <c r="AB164" s="320" t="s">
        <v>380</v>
      </c>
      <c r="AC164" s="320">
        <v>553.88</v>
      </c>
      <c r="AD164" s="320" t="s">
        <v>379</v>
      </c>
      <c r="AE164" s="320">
        <v>378.45</v>
      </c>
      <c r="AF164" s="320">
        <v>453.98</v>
      </c>
      <c r="AG164" s="320">
        <v>512.65</v>
      </c>
    </row>
    <row r="165" spans="2:33" ht="12" customHeight="1" x14ac:dyDescent="0.2">
      <c r="B165" s="290">
        <v>0.75</v>
      </c>
      <c r="C165" s="320">
        <v>730.41</v>
      </c>
      <c r="D165" s="320">
        <v>734.04</v>
      </c>
      <c r="E165" s="320">
        <v>744.28</v>
      </c>
      <c r="F165" s="320">
        <v>757.87</v>
      </c>
      <c r="G165" s="320">
        <v>811.16</v>
      </c>
      <c r="H165" s="320">
        <v>794.64</v>
      </c>
      <c r="I165" s="320">
        <v>818.95</v>
      </c>
      <c r="J165" s="320">
        <v>839.22</v>
      </c>
      <c r="K165" s="320">
        <v>832.49</v>
      </c>
      <c r="L165" s="320">
        <v>821.36</v>
      </c>
      <c r="M165" s="320">
        <v>836.14</v>
      </c>
      <c r="N165" s="320">
        <v>865.73</v>
      </c>
      <c r="O165" s="320">
        <v>914.75</v>
      </c>
      <c r="P165" s="320">
        <v>942.14</v>
      </c>
      <c r="Q165" s="320">
        <v>930.45</v>
      </c>
      <c r="R165" s="320">
        <v>905.32</v>
      </c>
      <c r="S165" s="320">
        <v>761.55</v>
      </c>
      <c r="T165" s="320">
        <v>735.46</v>
      </c>
      <c r="U165" s="320">
        <v>708.47</v>
      </c>
      <c r="V165" s="320">
        <v>678.19</v>
      </c>
      <c r="W165" s="320">
        <v>634.33000000000004</v>
      </c>
      <c r="X165" s="320">
        <v>664.59</v>
      </c>
      <c r="Y165" s="320">
        <v>664.83</v>
      </c>
      <c r="Z165" s="320">
        <v>657.83</v>
      </c>
      <c r="AA165" s="320" t="s">
        <v>380</v>
      </c>
      <c r="AB165" s="320" t="s">
        <v>380</v>
      </c>
      <c r="AC165" s="320">
        <v>582.37</v>
      </c>
      <c r="AD165" s="320">
        <v>382.14</v>
      </c>
      <c r="AE165" s="320">
        <v>404.55</v>
      </c>
      <c r="AF165" s="320">
        <v>482.85</v>
      </c>
      <c r="AG165" s="320">
        <v>516.59</v>
      </c>
    </row>
    <row r="166" spans="2:33" ht="12" customHeight="1" x14ac:dyDescent="0.2">
      <c r="B166" s="290">
        <v>0.79166666666666663</v>
      </c>
      <c r="C166" s="320">
        <v>743.09</v>
      </c>
      <c r="D166" s="320">
        <v>730.29</v>
      </c>
      <c r="E166" s="320">
        <v>748.84</v>
      </c>
      <c r="F166" s="320">
        <v>766.38</v>
      </c>
      <c r="G166" s="320">
        <v>833.27</v>
      </c>
      <c r="H166" s="320">
        <v>808.04</v>
      </c>
      <c r="I166" s="320">
        <v>821.92</v>
      </c>
      <c r="J166" s="320">
        <v>838.55</v>
      </c>
      <c r="K166" s="320">
        <v>838.6</v>
      </c>
      <c r="L166" s="320">
        <v>838.78</v>
      </c>
      <c r="M166" s="320">
        <v>861.94</v>
      </c>
      <c r="N166" s="320">
        <v>886.62</v>
      </c>
      <c r="O166" s="320">
        <v>906.44</v>
      </c>
      <c r="P166" s="320" t="s">
        <v>379</v>
      </c>
      <c r="Q166" s="320" t="s">
        <v>379</v>
      </c>
      <c r="R166" s="320">
        <v>940.29</v>
      </c>
      <c r="S166" s="320">
        <v>800.01</v>
      </c>
      <c r="T166" s="320">
        <v>745</v>
      </c>
      <c r="U166" s="320">
        <v>751.92</v>
      </c>
      <c r="V166" s="320">
        <v>690.1</v>
      </c>
      <c r="W166" s="320">
        <v>666.7</v>
      </c>
      <c r="X166" s="320">
        <v>661.31</v>
      </c>
      <c r="Y166" s="320">
        <v>689.97</v>
      </c>
      <c r="Z166" s="320">
        <v>660.94</v>
      </c>
      <c r="AA166" s="320" t="s">
        <v>380</v>
      </c>
      <c r="AB166" s="320" t="s">
        <v>380</v>
      </c>
      <c r="AC166" s="320">
        <v>573.92999999999995</v>
      </c>
      <c r="AD166" s="320">
        <v>402.16</v>
      </c>
      <c r="AE166" s="320">
        <v>434.7</v>
      </c>
      <c r="AF166" s="320">
        <v>492.07</v>
      </c>
      <c r="AG166" s="320">
        <v>520.4</v>
      </c>
    </row>
    <row r="167" spans="2:33" ht="12" customHeight="1" x14ac:dyDescent="0.2">
      <c r="B167" s="290">
        <v>0.83333333333333337</v>
      </c>
      <c r="C167" s="320">
        <v>760.72</v>
      </c>
      <c r="D167" s="320">
        <v>734.5</v>
      </c>
      <c r="E167" s="320">
        <v>744.2</v>
      </c>
      <c r="F167" s="320">
        <v>767.67</v>
      </c>
      <c r="G167" s="320">
        <v>814.49</v>
      </c>
      <c r="H167" s="320">
        <v>818.26</v>
      </c>
      <c r="I167" s="320">
        <v>808.57</v>
      </c>
      <c r="J167" s="320">
        <v>854.17</v>
      </c>
      <c r="K167" s="320">
        <v>847.44</v>
      </c>
      <c r="L167" s="320">
        <v>851.53</v>
      </c>
      <c r="M167" s="320">
        <v>862.12</v>
      </c>
      <c r="N167" s="320">
        <v>881.67</v>
      </c>
      <c r="O167" s="320">
        <v>912.76</v>
      </c>
      <c r="P167" s="320" t="s">
        <v>380</v>
      </c>
      <c r="Q167" s="320">
        <v>917.89</v>
      </c>
      <c r="R167" s="320">
        <v>938.02</v>
      </c>
      <c r="S167" s="320">
        <v>806.43</v>
      </c>
      <c r="T167" s="320">
        <v>744.73</v>
      </c>
      <c r="U167" s="320">
        <v>721.57</v>
      </c>
      <c r="V167" s="320">
        <v>687.09</v>
      </c>
      <c r="W167" s="320">
        <v>693.01</v>
      </c>
      <c r="X167" s="320">
        <v>672.12</v>
      </c>
      <c r="Y167" s="320">
        <v>683.4</v>
      </c>
      <c r="Z167" s="320">
        <v>675.08</v>
      </c>
      <c r="AA167" s="320" t="s">
        <v>380</v>
      </c>
      <c r="AB167" s="320" t="s">
        <v>380</v>
      </c>
      <c r="AC167" s="320">
        <v>535.84</v>
      </c>
      <c r="AD167" s="320">
        <v>394.61</v>
      </c>
      <c r="AE167" s="320">
        <v>406.98</v>
      </c>
      <c r="AF167" s="320">
        <v>479.05</v>
      </c>
      <c r="AG167" s="320">
        <v>518.79999999999995</v>
      </c>
    </row>
    <row r="168" spans="2:33" ht="12" customHeight="1" x14ac:dyDescent="0.2">
      <c r="B168" s="290">
        <v>0.875</v>
      </c>
      <c r="C168" s="320">
        <v>754.4</v>
      </c>
      <c r="D168" s="320">
        <v>742.2</v>
      </c>
      <c r="E168" s="320">
        <v>742.27</v>
      </c>
      <c r="F168" s="320">
        <v>765.87</v>
      </c>
      <c r="G168" s="320">
        <v>799.32</v>
      </c>
      <c r="H168" s="320">
        <v>801.34</v>
      </c>
      <c r="I168" s="320">
        <v>812.24</v>
      </c>
      <c r="J168" s="320">
        <v>838.72</v>
      </c>
      <c r="K168" s="320">
        <v>842.85</v>
      </c>
      <c r="L168" s="320">
        <v>850.78</v>
      </c>
      <c r="M168" s="320">
        <v>874.35</v>
      </c>
      <c r="N168" s="320">
        <v>892.82</v>
      </c>
      <c r="O168" s="320">
        <v>923.89</v>
      </c>
      <c r="P168" s="320" t="s">
        <v>380</v>
      </c>
      <c r="Q168" s="320">
        <v>921.17</v>
      </c>
      <c r="R168" s="320">
        <v>938.75</v>
      </c>
      <c r="S168" s="320">
        <v>794.47</v>
      </c>
      <c r="T168" s="320">
        <v>743.18</v>
      </c>
      <c r="U168" s="320">
        <v>718.73</v>
      </c>
      <c r="V168" s="320">
        <v>685.79</v>
      </c>
      <c r="W168" s="320">
        <v>676.6</v>
      </c>
      <c r="X168" s="320">
        <v>684.24</v>
      </c>
      <c r="Y168" s="320">
        <v>697.12</v>
      </c>
      <c r="Z168" s="320">
        <v>707.1</v>
      </c>
      <c r="AA168" s="320" t="s">
        <v>380</v>
      </c>
      <c r="AB168" s="320" t="s">
        <v>380</v>
      </c>
      <c r="AC168" s="320">
        <v>533.79999999999995</v>
      </c>
      <c r="AD168" s="320">
        <v>375.85</v>
      </c>
      <c r="AE168" s="320">
        <v>413.94</v>
      </c>
      <c r="AF168" s="320">
        <v>475.12</v>
      </c>
      <c r="AG168" s="320">
        <v>503.35</v>
      </c>
    </row>
    <row r="169" spans="2:33" ht="12" customHeight="1" x14ac:dyDescent="0.2">
      <c r="B169" s="290">
        <v>0.91666666666666663</v>
      </c>
      <c r="C169" s="320">
        <v>748.7</v>
      </c>
      <c r="D169" s="320">
        <v>727.65</v>
      </c>
      <c r="E169" s="320">
        <v>738.56</v>
      </c>
      <c r="F169" s="320">
        <v>768.63</v>
      </c>
      <c r="G169" s="320">
        <v>787.31</v>
      </c>
      <c r="H169" s="320">
        <v>797.89</v>
      </c>
      <c r="I169" s="320">
        <v>806.16</v>
      </c>
      <c r="J169" s="320">
        <v>828.36</v>
      </c>
      <c r="K169" s="320">
        <v>841.77</v>
      </c>
      <c r="L169" s="320">
        <v>851.14</v>
      </c>
      <c r="M169" s="320">
        <v>866.3</v>
      </c>
      <c r="N169" s="320">
        <v>908.53</v>
      </c>
      <c r="O169" s="320">
        <v>925.52</v>
      </c>
      <c r="P169" s="320" t="s">
        <v>380</v>
      </c>
      <c r="Q169" s="320">
        <v>927.89</v>
      </c>
      <c r="R169" s="320">
        <v>938.99</v>
      </c>
      <c r="S169" s="320">
        <v>799.17</v>
      </c>
      <c r="T169" s="320">
        <v>738.86</v>
      </c>
      <c r="U169" s="320">
        <v>704.96</v>
      </c>
      <c r="V169" s="320">
        <v>685.76</v>
      </c>
      <c r="W169" s="320">
        <v>685.35</v>
      </c>
      <c r="X169" s="320">
        <v>685.88</v>
      </c>
      <c r="Y169" s="320">
        <v>687.62</v>
      </c>
      <c r="Z169" s="320">
        <v>703.5</v>
      </c>
      <c r="AA169" s="320" t="s">
        <v>380</v>
      </c>
      <c r="AB169" s="320" t="s">
        <v>380</v>
      </c>
      <c r="AC169" s="320">
        <v>522.70000000000005</v>
      </c>
      <c r="AD169" s="320">
        <v>368.01</v>
      </c>
      <c r="AE169" s="320">
        <v>399.74</v>
      </c>
      <c r="AF169" s="320">
        <v>466.58</v>
      </c>
      <c r="AG169" s="320">
        <v>492.53</v>
      </c>
    </row>
    <row r="170" spans="2:33" ht="12" customHeight="1" x14ac:dyDescent="0.2">
      <c r="B170" s="290">
        <v>0.95833333333333337</v>
      </c>
      <c r="C170" s="320">
        <v>743.37</v>
      </c>
      <c r="D170" s="320">
        <v>732.95</v>
      </c>
      <c r="E170" s="320">
        <v>740.96</v>
      </c>
      <c r="F170" s="320">
        <v>767.88</v>
      </c>
      <c r="G170" s="320">
        <v>796.24</v>
      </c>
      <c r="H170" s="320">
        <v>791.55</v>
      </c>
      <c r="I170" s="320">
        <v>802.27</v>
      </c>
      <c r="J170" s="320">
        <v>824.47</v>
      </c>
      <c r="K170" s="320">
        <v>839.64</v>
      </c>
      <c r="L170" s="320">
        <v>850.13</v>
      </c>
      <c r="M170" s="320">
        <v>866.75</v>
      </c>
      <c r="N170" s="320">
        <v>891</v>
      </c>
      <c r="O170" s="320">
        <v>920.25</v>
      </c>
      <c r="P170" s="320" t="s">
        <v>379</v>
      </c>
      <c r="Q170" s="320">
        <v>931.85</v>
      </c>
      <c r="R170" s="320">
        <v>939.62</v>
      </c>
      <c r="S170" s="320">
        <v>790.75</v>
      </c>
      <c r="T170" s="320">
        <v>739.81</v>
      </c>
      <c r="U170" s="320">
        <v>701.66</v>
      </c>
      <c r="V170" s="320">
        <v>684.29</v>
      </c>
      <c r="W170" s="320">
        <v>683.53</v>
      </c>
      <c r="X170" s="320">
        <v>680.52</v>
      </c>
      <c r="Y170" s="320">
        <v>676.37</v>
      </c>
      <c r="Z170" s="320">
        <v>697.04</v>
      </c>
      <c r="AA170" s="320" t="s">
        <v>380</v>
      </c>
      <c r="AB170" s="320" t="s">
        <v>380</v>
      </c>
      <c r="AC170" s="320">
        <v>517.89</v>
      </c>
      <c r="AD170" s="320">
        <v>360.04</v>
      </c>
      <c r="AE170" s="320" t="s">
        <v>379</v>
      </c>
      <c r="AF170" s="320">
        <v>464.96</v>
      </c>
      <c r="AG170" s="320">
        <v>484.08</v>
      </c>
    </row>
    <row r="171" spans="2:33" ht="28.5" customHeight="1" x14ac:dyDescent="0.2">
      <c r="B171" s="288" t="s">
        <v>372</v>
      </c>
      <c r="C171" s="383" t="s">
        <v>373</v>
      </c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</row>
    <row r="172" spans="2:33" ht="10.5" customHeight="1" x14ac:dyDescent="0.2">
      <c r="B172" s="334" t="s">
        <v>306</v>
      </c>
    </row>
    <row r="173" spans="2:33" ht="10.5" customHeight="1" x14ac:dyDescent="0.2">
      <c r="B173" s="334" t="s">
        <v>381</v>
      </c>
    </row>
    <row r="174" spans="2:33" ht="12" customHeight="1" x14ac:dyDescent="0.2">
      <c r="B174" s="332"/>
    </row>
    <row r="175" spans="2:33" ht="12" customHeight="1" x14ac:dyDescent="0.2">
      <c r="B175" s="332"/>
    </row>
    <row r="176" spans="2:33" ht="15.75" customHeight="1" x14ac:dyDescent="0.2">
      <c r="B176" s="379"/>
      <c r="C176" s="379"/>
      <c r="D176" s="379"/>
      <c r="E176" s="379"/>
      <c r="F176" s="366" t="s">
        <v>354</v>
      </c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7"/>
      <c r="AC176" s="367"/>
      <c r="AD176" s="367"/>
      <c r="AE176" s="367"/>
      <c r="AF176" s="368"/>
    </row>
    <row r="177" spans="2:33" ht="15.75" customHeight="1" x14ac:dyDescent="0.2">
      <c r="B177" s="379"/>
      <c r="C177" s="379"/>
      <c r="D177" s="379"/>
      <c r="E177" s="379"/>
      <c r="F177" s="369"/>
      <c r="G177" s="370"/>
      <c r="H177" s="370"/>
      <c r="I177" s="370"/>
      <c r="J177" s="370"/>
      <c r="K177" s="370"/>
      <c r="L177" s="370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0"/>
      <c r="AA177" s="370"/>
      <c r="AB177" s="370"/>
      <c r="AC177" s="370"/>
      <c r="AD177" s="370"/>
      <c r="AE177" s="370"/>
      <c r="AF177" s="371"/>
    </row>
    <row r="178" spans="2:33" ht="15.75" customHeight="1" x14ac:dyDescent="0.2">
      <c r="B178" s="379"/>
      <c r="C178" s="379"/>
      <c r="D178" s="379"/>
      <c r="E178" s="379"/>
      <c r="F178" s="372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4"/>
    </row>
    <row r="179" spans="2:33" ht="11.25" customHeight="1" x14ac:dyDescent="0.2">
      <c r="B179" s="280"/>
      <c r="C179" s="280"/>
      <c r="D179" s="280"/>
      <c r="E179" s="280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</row>
    <row r="180" spans="2:33" ht="27.6" customHeight="1" x14ac:dyDescent="0.2">
      <c r="B180" s="359" t="s">
        <v>188</v>
      </c>
      <c r="C180" s="359"/>
      <c r="D180" s="282"/>
      <c r="E180" s="282"/>
      <c r="F180" s="283" t="s">
        <v>331</v>
      </c>
      <c r="G180" s="350"/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0"/>
      <c r="U180" s="350"/>
      <c r="V180" s="350"/>
      <c r="W180" s="350"/>
      <c r="X180" s="350"/>
      <c r="Y180" s="350"/>
      <c r="Z180" s="350"/>
      <c r="AA180" s="350"/>
      <c r="AB180" s="350"/>
      <c r="AC180" s="350"/>
      <c r="AD180" s="350"/>
      <c r="AE180" s="350"/>
      <c r="AF180" s="350"/>
    </row>
    <row r="181" spans="2:33" ht="8.25" customHeight="1" x14ac:dyDescent="0.2">
      <c r="B181" s="284"/>
      <c r="C181" s="284"/>
      <c r="D181" s="284"/>
      <c r="E181" s="284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</row>
    <row r="182" spans="2:33" ht="15.75" customHeight="1" x14ac:dyDescent="0.2">
      <c r="B182" s="282" t="s">
        <v>236</v>
      </c>
      <c r="C182" s="282"/>
      <c r="D182" s="282"/>
      <c r="E182" s="282"/>
      <c r="F182" s="283" t="s">
        <v>321</v>
      </c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139" t="s">
        <v>189</v>
      </c>
      <c r="R182" s="282"/>
      <c r="S182" s="282"/>
      <c r="T182" s="282"/>
      <c r="U182" s="282"/>
      <c r="V182" s="287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</row>
    <row r="183" spans="2:33" ht="7.5" customHeight="1" x14ac:dyDescent="0.2">
      <c r="B183" s="284"/>
      <c r="C183" s="284"/>
      <c r="D183" s="284"/>
      <c r="E183" s="284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</row>
    <row r="184" spans="2:33" ht="15.75" customHeight="1" x14ac:dyDescent="0.2">
      <c r="B184" s="360" t="s">
        <v>217</v>
      </c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0"/>
      <c r="Z184" s="360"/>
      <c r="AA184" s="360"/>
      <c r="AB184" s="360"/>
      <c r="AC184" s="360"/>
      <c r="AD184" s="360"/>
      <c r="AE184" s="360"/>
      <c r="AF184" s="360"/>
    </row>
    <row r="185" spans="2:33" ht="7.5" customHeight="1" x14ac:dyDescent="0.2">
      <c r="B185" s="284"/>
      <c r="C185" s="284"/>
      <c r="D185" s="284"/>
      <c r="E185" s="284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</row>
    <row r="186" spans="2:33" ht="15.75" customHeight="1" x14ac:dyDescent="0.2">
      <c r="B186" s="282" t="s">
        <v>33</v>
      </c>
      <c r="C186" s="282"/>
      <c r="D186" s="282"/>
      <c r="E186" s="282"/>
      <c r="F186" s="286" t="s">
        <v>317</v>
      </c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2" t="s">
        <v>8</v>
      </c>
      <c r="R186" s="282"/>
      <c r="S186" s="282"/>
      <c r="T186" s="282"/>
      <c r="U186" s="282"/>
      <c r="V186" s="333" t="s">
        <v>14</v>
      </c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</row>
    <row r="187" spans="2:33" ht="7.5" customHeight="1" x14ac:dyDescent="0.2">
      <c r="B187" s="284"/>
      <c r="C187" s="284"/>
      <c r="D187" s="284"/>
      <c r="E187" s="284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</row>
    <row r="188" spans="2:33" ht="15.75" customHeight="1" x14ac:dyDescent="0.2">
      <c r="B188" s="282" t="s">
        <v>9</v>
      </c>
      <c r="C188" s="282"/>
      <c r="D188" s="282"/>
      <c r="E188" s="282"/>
      <c r="F188" s="286" t="s">
        <v>318</v>
      </c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2" t="s">
        <v>10</v>
      </c>
      <c r="R188" s="282"/>
      <c r="S188" s="282"/>
      <c r="T188" s="282"/>
      <c r="U188" s="282"/>
      <c r="V188" s="382">
        <v>1193085163</v>
      </c>
      <c r="W188" s="382"/>
      <c r="X188" s="286"/>
      <c r="Y188" s="286"/>
      <c r="Z188" s="286"/>
      <c r="AA188" s="286"/>
      <c r="AB188" s="286"/>
      <c r="AC188" s="286"/>
      <c r="AD188" s="286"/>
      <c r="AE188" s="286"/>
      <c r="AF188" s="286"/>
    </row>
    <row r="189" spans="2:33" ht="11.25" customHeight="1" x14ac:dyDescent="0.2">
      <c r="B189" s="280"/>
      <c r="C189" s="280"/>
      <c r="D189" s="280"/>
      <c r="E189" s="280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</row>
    <row r="190" spans="2:33" ht="29.45" customHeight="1" x14ac:dyDescent="0.2">
      <c r="B190" s="288" t="s">
        <v>257</v>
      </c>
      <c r="C190" s="289">
        <v>1</v>
      </c>
      <c r="D190" s="289">
        <v>2</v>
      </c>
      <c r="E190" s="289">
        <v>3</v>
      </c>
      <c r="F190" s="289">
        <v>4</v>
      </c>
      <c r="G190" s="289">
        <v>5</v>
      </c>
      <c r="H190" s="289">
        <v>6</v>
      </c>
      <c r="I190" s="289">
        <v>7</v>
      </c>
      <c r="J190" s="289">
        <v>8</v>
      </c>
      <c r="K190" s="289">
        <v>9</v>
      </c>
      <c r="L190" s="289">
        <v>10</v>
      </c>
      <c r="M190" s="289">
        <v>11</v>
      </c>
      <c r="N190" s="289">
        <v>12</v>
      </c>
      <c r="O190" s="289">
        <v>13</v>
      </c>
      <c r="P190" s="289">
        <v>14</v>
      </c>
      <c r="Q190" s="289">
        <v>15</v>
      </c>
      <c r="R190" s="289">
        <v>16</v>
      </c>
      <c r="S190" s="289">
        <v>17</v>
      </c>
      <c r="T190" s="289">
        <v>18</v>
      </c>
      <c r="U190" s="289">
        <v>19</v>
      </c>
      <c r="V190" s="289">
        <v>20</v>
      </c>
      <c r="W190" s="289">
        <v>21</v>
      </c>
      <c r="X190" s="289">
        <v>22</v>
      </c>
      <c r="Y190" s="289">
        <v>23</v>
      </c>
      <c r="Z190" s="289">
        <v>24</v>
      </c>
      <c r="AA190" s="289">
        <v>25</v>
      </c>
      <c r="AB190" s="289">
        <v>26</v>
      </c>
      <c r="AC190" s="289">
        <v>27</v>
      </c>
      <c r="AD190" s="289">
        <v>28</v>
      </c>
      <c r="AE190" s="289">
        <v>29</v>
      </c>
      <c r="AF190" s="289">
        <v>30</v>
      </c>
    </row>
    <row r="191" spans="2:33" s="291" customFormat="1" x14ac:dyDescent="0.2">
      <c r="B191" s="290">
        <v>0</v>
      </c>
      <c r="C191" s="320">
        <v>478.81</v>
      </c>
      <c r="D191" s="320">
        <v>491.35</v>
      </c>
      <c r="E191" s="320">
        <v>506.88</v>
      </c>
      <c r="F191" s="320">
        <v>517.29</v>
      </c>
      <c r="G191" s="320">
        <v>531.41</v>
      </c>
      <c r="H191" s="320">
        <v>547.32000000000005</v>
      </c>
      <c r="I191" s="320">
        <v>570.36</v>
      </c>
      <c r="J191" s="320">
        <v>585.29</v>
      </c>
      <c r="K191" s="320">
        <v>582.69000000000005</v>
      </c>
      <c r="L191" s="320">
        <v>600.98</v>
      </c>
      <c r="M191" s="320">
        <v>616.88</v>
      </c>
      <c r="N191" s="320">
        <v>625.15</v>
      </c>
      <c r="O191" s="320">
        <v>666.43</v>
      </c>
      <c r="P191" s="320">
        <v>648.94000000000005</v>
      </c>
      <c r="Q191" s="320">
        <v>332.44</v>
      </c>
      <c r="R191" s="320">
        <v>507.87</v>
      </c>
      <c r="S191" s="320">
        <v>484.15</v>
      </c>
      <c r="T191" s="320">
        <v>381.69</v>
      </c>
      <c r="U191" s="320">
        <v>267.83999999999997</v>
      </c>
      <c r="V191" s="320">
        <v>281.42</v>
      </c>
      <c r="W191" s="320">
        <v>287.76</v>
      </c>
      <c r="X191" s="320">
        <v>475.37</v>
      </c>
      <c r="Y191" s="320">
        <v>470.22</v>
      </c>
      <c r="Z191" s="320">
        <v>339.87</v>
      </c>
      <c r="AA191" s="320">
        <v>312.10000000000002</v>
      </c>
      <c r="AB191" s="320">
        <v>243.02</v>
      </c>
      <c r="AC191" s="320">
        <v>149.06</v>
      </c>
      <c r="AD191" s="320">
        <v>163.9</v>
      </c>
      <c r="AE191" s="320">
        <v>138.68</v>
      </c>
      <c r="AF191" s="320">
        <v>155.62</v>
      </c>
      <c r="AG191" s="279"/>
    </row>
    <row r="192" spans="2:33" s="291" customFormat="1" x14ac:dyDescent="0.2">
      <c r="B192" s="290">
        <v>4.1666666666666664E-2</v>
      </c>
      <c r="C192" s="320">
        <v>483.67</v>
      </c>
      <c r="D192" s="320">
        <v>491.5</v>
      </c>
      <c r="E192" s="320">
        <v>505.13</v>
      </c>
      <c r="F192" s="320">
        <v>520.63</v>
      </c>
      <c r="G192" s="320">
        <v>540.28</v>
      </c>
      <c r="H192" s="320">
        <v>552.08000000000004</v>
      </c>
      <c r="I192" s="320">
        <v>579.51</v>
      </c>
      <c r="J192" s="320">
        <v>594.71</v>
      </c>
      <c r="K192" s="320">
        <v>581.23</v>
      </c>
      <c r="L192" s="320">
        <v>602.5</v>
      </c>
      <c r="M192" s="320">
        <v>618.03</v>
      </c>
      <c r="N192" s="320">
        <v>629.35</v>
      </c>
      <c r="O192" s="320">
        <v>635.76</v>
      </c>
      <c r="P192" s="320">
        <v>656.95</v>
      </c>
      <c r="Q192" s="320">
        <v>283.93</v>
      </c>
      <c r="R192" s="320">
        <v>502.32</v>
      </c>
      <c r="S192" s="320">
        <v>490.52</v>
      </c>
      <c r="T192" s="320">
        <v>380.63</v>
      </c>
      <c r="U192" s="320">
        <v>264.99</v>
      </c>
      <c r="V192" s="320">
        <v>281.25</v>
      </c>
      <c r="W192" s="320">
        <v>297.58999999999997</v>
      </c>
      <c r="X192" s="320">
        <v>475.39</v>
      </c>
      <c r="Y192" s="320">
        <v>471.12</v>
      </c>
      <c r="Z192" s="320">
        <v>330.77</v>
      </c>
      <c r="AA192" s="320">
        <v>315.45</v>
      </c>
      <c r="AB192" s="320">
        <v>241.61</v>
      </c>
      <c r="AC192" s="320">
        <v>137.91999999999999</v>
      </c>
      <c r="AD192" s="320">
        <v>154.55000000000001</v>
      </c>
      <c r="AE192" s="320">
        <v>131.57</v>
      </c>
      <c r="AF192" s="320">
        <v>152.38</v>
      </c>
      <c r="AG192" s="279"/>
    </row>
    <row r="193" spans="2:33" s="291" customFormat="1" x14ac:dyDescent="0.2">
      <c r="B193" s="290">
        <v>8.3333333333333329E-2</v>
      </c>
      <c r="C193" s="320">
        <v>479.24</v>
      </c>
      <c r="D193" s="320">
        <v>494.81</v>
      </c>
      <c r="E193" s="320">
        <v>505.87</v>
      </c>
      <c r="F193" s="320">
        <v>521.74</v>
      </c>
      <c r="G193" s="320">
        <v>545.29999999999995</v>
      </c>
      <c r="H193" s="320">
        <v>554.44000000000005</v>
      </c>
      <c r="I193" s="320">
        <v>573.86</v>
      </c>
      <c r="J193" s="320">
        <v>580.94000000000005</v>
      </c>
      <c r="K193" s="320">
        <v>586.02</v>
      </c>
      <c r="L193" s="320">
        <v>605.89</v>
      </c>
      <c r="M193" s="320">
        <v>608.01</v>
      </c>
      <c r="N193" s="320">
        <v>622.14</v>
      </c>
      <c r="O193" s="320">
        <v>637.88</v>
      </c>
      <c r="P193" s="320">
        <v>646.11</v>
      </c>
      <c r="Q193" s="320">
        <v>217.13</v>
      </c>
      <c r="R193" s="320">
        <v>494.22</v>
      </c>
      <c r="S193" s="320">
        <v>493.26</v>
      </c>
      <c r="T193" s="320">
        <v>377.43</v>
      </c>
      <c r="U193" s="320">
        <v>262.22000000000003</v>
      </c>
      <c r="V193" s="320">
        <v>280.35000000000002</v>
      </c>
      <c r="W193" s="320">
        <v>288.08</v>
      </c>
      <c r="X193" s="320">
        <v>335.95</v>
      </c>
      <c r="Y193" s="320">
        <v>479.28</v>
      </c>
      <c r="Z193" s="320">
        <v>328.06</v>
      </c>
      <c r="AA193" s="320">
        <v>332.39</v>
      </c>
      <c r="AB193" s="320">
        <v>245.02</v>
      </c>
      <c r="AC193" s="320">
        <v>143.62</v>
      </c>
      <c r="AD193" s="320">
        <v>160.53</v>
      </c>
      <c r="AE193" s="320">
        <v>135.71</v>
      </c>
      <c r="AF193" s="320">
        <v>140.41</v>
      </c>
      <c r="AG193" s="279"/>
    </row>
    <row r="194" spans="2:33" s="291" customFormat="1" x14ac:dyDescent="0.2">
      <c r="B194" s="290">
        <v>0.125</v>
      </c>
      <c r="C194" s="320">
        <v>481.39</v>
      </c>
      <c r="D194" s="320">
        <v>497.55</v>
      </c>
      <c r="E194" s="320">
        <v>510.1</v>
      </c>
      <c r="F194" s="320">
        <v>522.58000000000004</v>
      </c>
      <c r="G194" s="320">
        <v>546.41999999999996</v>
      </c>
      <c r="H194" s="320">
        <v>553.54</v>
      </c>
      <c r="I194" s="320">
        <v>561.52</v>
      </c>
      <c r="J194" s="320">
        <v>582.16</v>
      </c>
      <c r="K194" s="320">
        <v>593.32000000000005</v>
      </c>
      <c r="L194" s="320">
        <v>604.49</v>
      </c>
      <c r="M194" s="320">
        <v>607.23</v>
      </c>
      <c r="N194" s="320">
        <v>619.59</v>
      </c>
      <c r="O194" s="320">
        <v>649.67999999999995</v>
      </c>
      <c r="P194" s="320">
        <v>642.47</v>
      </c>
      <c r="Q194" s="320">
        <v>200.35</v>
      </c>
      <c r="R194" s="320">
        <v>492.05</v>
      </c>
      <c r="S194" s="320">
        <v>492.59</v>
      </c>
      <c r="T194" s="320">
        <v>380.26</v>
      </c>
      <c r="U194" s="320">
        <v>267.72000000000003</v>
      </c>
      <c r="V194" s="320">
        <v>280.83999999999997</v>
      </c>
      <c r="W194" s="320">
        <v>290.75</v>
      </c>
      <c r="X194" s="320">
        <v>300.26</v>
      </c>
      <c r="Y194" s="320">
        <v>475.94</v>
      </c>
      <c r="Z194" s="320">
        <v>322.63</v>
      </c>
      <c r="AA194" s="320">
        <v>314.97000000000003</v>
      </c>
      <c r="AB194" s="320">
        <v>247.11</v>
      </c>
      <c r="AC194" s="320">
        <v>142.16</v>
      </c>
      <c r="AD194" s="320">
        <v>157.91999999999999</v>
      </c>
      <c r="AE194" s="320">
        <v>138.84</v>
      </c>
      <c r="AF194" s="320">
        <v>140.35</v>
      </c>
      <c r="AG194" s="279"/>
    </row>
    <row r="195" spans="2:33" s="291" customFormat="1" x14ac:dyDescent="0.2">
      <c r="B195" s="290">
        <v>0.16666666666666666</v>
      </c>
      <c r="C195" s="320">
        <v>482.2</v>
      </c>
      <c r="D195" s="320">
        <v>495.66</v>
      </c>
      <c r="E195" s="320">
        <v>512.07000000000005</v>
      </c>
      <c r="F195" s="320">
        <v>519.05999999999995</v>
      </c>
      <c r="G195" s="320">
        <v>546.79</v>
      </c>
      <c r="H195" s="320">
        <v>553.48</v>
      </c>
      <c r="I195" s="320">
        <v>564.09</v>
      </c>
      <c r="J195" s="320">
        <v>583.38</v>
      </c>
      <c r="K195" s="320">
        <v>594.84</v>
      </c>
      <c r="L195" s="320">
        <v>604.09</v>
      </c>
      <c r="M195" s="320">
        <v>610.78</v>
      </c>
      <c r="N195" s="320">
        <v>624.41</v>
      </c>
      <c r="O195" s="320">
        <v>635.22</v>
      </c>
      <c r="P195" s="320">
        <v>643.63</v>
      </c>
      <c r="Q195" s="320">
        <v>205.65</v>
      </c>
      <c r="R195" s="320">
        <v>493.47</v>
      </c>
      <c r="S195" s="320">
        <v>491.79</v>
      </c>
      <c r="T195" s="320">
        <v>380.83</v>
      </c>
      <c r="U195" s="320">
        <v>269.77999999999997</v>
      </c>
      <c r="V195" s="320">
        <v>280.37</v>
      </c>
      <c r="W195" s="320">
        <v>290.76</v>
      </c>
      <c r="X195" s="320">
        <v>306.33</v>
      </c>
      <c r="Y195" s="320">
        <v>472.76</v>
      </c>
      <c r="Z195" s="320" t="s">
        <v>379</v>
      </c>
      <c r="AA195" s="320">
        <v>320.87</v>
      </c>
      <c r="AB195" s="320" t="s">
        <v>379</v>
      </c>
      <c r="AC195" s="320">
        <v>144.82</v>
      </c>
      <c r="AD195" s="320">
        <v>152.27000000000001</v>
      </c>
      <c r="AE195" s="320" t="s">
        <v>379</v>
      </c>
      <c r="AF195" s="320">
        <v>146.03</v>
      </c>
      <c r="AG195" s="279"/>
    </row>
    <row r="196" spans="2:33" s="291" customFormat="1" x14ac:dyDescent="0.2">
      <c r="B196" s="290">
        <v>0.20833333333333334</v>
      </c>
      <c r="C196" s="320">
        <v>488.17</v>
      </c>
      <c r="D196" s="320" t="s">
        <v>379</v>
      </c>
      <c r="E196" s="320">
        <v>523.85</v>
      </c>
      <c r="F196" s="320" t="s">
        <v>379</v>
      </c>
      <c r="G196" s="320">
        <v>554.35</v>
      </c>
      <c r="H196" s="320" t="s">
        <v>379</v>
      </c>
      <c r="I196" s="320">
        <v>575.77</v>
      </c>
      <c r="J196" s="320">
        <v>588.5</v>
      </c>
      <c r="K196" s="320" t="s">
        <v>379</v>
      </c>
      <c r="L196" s="320">
        <v>622.54</v>
      </c>
      <c r="M196" s="320" t="s">
        <v>379</v>
      </c>
      <c r="N196" s="320">
        <v>648.59</v>
      </c>
      <c r="O196" s="320" t="s">
        <v>379</v>
      </c>
      <c r="P196" s="320" t="s">
        <v>379</v>
      </c>
      <c r="Q196" s="320">
        <v>222.27</v>
      </c>
      <c r="R196" s="320" t="s">
        <v>379</v>
      </c>
      <c r="S196" s="320">
        <v>498.67</v>
      </c>
      <c r="T196" s="320" t="s">
        <v>379</v>
      </c>
      <c r="U196" s="320">
        <v>276.16000000000003</v>
      </c>
      <c r="V196" s="320" t="s">
        <v>379</v>
      </c>
      <c r="W196" s="320">
        <v>306.56</v>
      </c>
      <c r="X196" s="320">
        <v>417.39</v>
      </c>
      <c r="Y196" s="320" t="s">
        <v>379</v>
      </c>
      <c r="Z196" s="320">
        <v>338.26</v>
      </c>
      <c r="AA196" s="320">
        <v>323.35000000000002</v>
      </c>
      <c r="AB196" s="320">
        <v>276.57</v>
      </c>
      <c r="AC196" s="320">
        <v>153.46</v>
      </c>
      <c r="AD196" s="320">
        <v>175.59</v>
      </c>
      <c r="AE196" s="320">
        <v>135.6</v>
      </c>
      <c r="AF196" s="320">
        <v>149.12</v>
      </c>
      <c r="AG196" s="279"/>
    </row>
    <row r="197" spans="2:33" s="291" customFormat="1" x14ac:dyDescent="0.2">
      <c r="B197" s="290">
        <v>0.25</v>
      </c>
      <c r="C197" s="320">
        <v>494.76</v>
      </c>
      <c r="D197" s="320">
        <v>511.76</v>
      </c>
      <c r="E197" s="320">
        <v>542.16999999999996</v>
      </c>
      <c r="F197" s="320">
        <v>543.48</v>
      </c>
      <c r="G197" s="320">
        <v>584.58000000000004</v>
      </c>
      <c r="H197" s="320">
        <v>573.16999999999996</v>
      </c>
      <c r="I197" s="320">
        <v>597.69000000000005</v>
      </c>
      <c r="J197" s="320">
        <v>593.04999999999995</v>
      </c>
      <c r="K197" s="320">
        <v>611.69000000000005</v>
      </c>
      <c r="L197" s="320">
        <v>626.88</v>
      </c>
      <c r="M197" s="320">
        <v>654.5</v>
      </c>
      <c r="N197" s="320">
        <v>624.89</v>
      </c>
      <c r="O197" s="320">
        <v>649.83000000000004</v>
      </c>
      <c r="P197" s="320" t="s">
        <v>380</v>
      </c>
      <c r="Q197" s="320">
        <v>266.88</v>
      </c>
      <c r="R197" s="320">
        <v>502.04</v>
      </c>
      <c r="S197" s="320">
        <v>518.83000000000004</v>
      </c>
      <c r="T197" s="320">
        <v>440.39</v>
      </c>
      <c r="U197" s="320">
        <v>288.3</v>
      </c>
      <c r="V197" s="320">
        <v>301.58999999999997</v>
      </c>
      <c r="W197" s="320">
        <v>324.43</v>
      </c>
      <c r="X197" s="320">
        <v>499.79</v>
      </c>
      <c r="Y197" s="320">
        <v>492.05</v>
      </c>
      <c r="Z197" s="320">
        <v>355.28</v>
      </c>
      <c r="AA197" s="320">
        <v>339.84</v>
      </c>
      <c r="AB197" s="320">
        <v>295.88</v>
      </c>
      <c r="AC197" s="320">
        <v>161.38999999999999</v>
      </c>
      <c r="AD197" s="320">
        <v>193.6</v>
      </c>
      <c r="AE197" s="320">
        <v>162.81</v>
      </c>
      <c r="AF197" s="320">
        <v>176.76</v>
      </c>
      <c r="AG197" s="279"/>
    </row>
    <row r="198" spans="2:33" s="291" customFormat="1" x14ac:dyDescent="0.2">
      <c r="B198" s="290">
        <v>0.29166666666666669</v>
      </c>
      <c r="C198" s="320">
        <v>489.96</v>
      </c>
      <c r="D198" s="320">
        <v>509.48</v>
      </c>
      <c r="E198" s="320">
        <v>526.87</v>
      </c>
      <c r="F198" s="320">
        <v>539.62</v>
      </c>
      <c r="G198" s="320">
        <v>582.27</v>
      </c>
      <c r="H198" s="320">
        <v>586.42999999999995</v>
      </c>
      <c r="I198" s="320">
        <v>597.24</v>
      </c>
      <c r="J198" s="320">
        <v>591.49</v>
      </c>
      <c r="K198" s="320">
        <v>629.61</v>
      </c>
      <c r="L198" s="320">
        <v>617.08000000000004</v>
      </c>
      <c r="M198" s="320">
        <v>635.13</v>
      </c>
      <c r="N198" s="320">
        <v>646.88</v>
      </c>
      <c r="O198" s="320">
        <v>645.04</v>
      </c>
      <c r="P198" s="320" t="s">
        <v>379</v>
      </c>
      <c r="Q198" s="320">
        <v>294.43</v>
      </c>
      <c r="R198" s="320">
        <v>499.17</v>
      </c>
      <c r="S198" s="320">
        <v>514.20000000000005</v>
      </c>
      <c r="T198" s="320">
        <v>441.42</v>
      </c>
      <c r="U198" s="320">
        <v>278.76</v>
      </c>
      <c r="V198" s="320">
        <v>312.10000000000002</v>
      </c>
      <c r="W198" s="320">
        <v>321.26</v>
      </c>
      <c r="X198" s="320">
        <v>495.85</v>
      </c>
      <c r="Y198" s="320">
        <v>501.32</v>
      </c>
      <c r="Z198" s="320">
        <v>344.06</v>
      </c>
      <c r="AA198" s="320">
        <v>336.12</v>
      </c>
      <c r="AB198" s="320">
        <v>263.52</v>
      </c>
      <c r="AC198" s="320">
        <v>181.34</v>
      </c>
      <c r="AD198" s="320">
        <v>168.07</v>
      </c>
      <c r="AE198" s="320">
        <v>154.76</v>
      </c>
      <c r="AF198" s="320">
        <v>165.05</v>
      </c>
      <c r="AG198" s="279"/>
    </row>
    <row r="199" spans="2:33" s="291" customFormat="1" x14ac:dyDescent="0.2">
      <c r="B199" s="290">
        <v>0.33333333333333331</v>
      </c>
      <c r="C199" s="320">
        <v>489.04</v>
      </c>
      <c r="D199" s="320">
        <v>509.22</v>
      </c>
      <c r="E199" s="320">
        <v>524.05999999999995</v>
      </c>
      <c r="F199" s="320">
        <v>529.47</v>
      </c>
      <c r="G199" s="320">
        <v>548.64</v>
      </c>
      <c r="H199" s="320">
        <v>573.16999999999996</v>
      </c>
      <c r="I199" s="320">
        <v>578.78</v>
      </c>
      <c r="J199" s="320">
        <v>587.80999999999995</v>
      </c>
      <c r="K199" s="320">
        <v>613.72</v>
      </c>
      <c r="L199" s="320">
        <v>606.52</v>
      </c>
      <c r="M199" s="320">
        <v>626.61</v>
      </c>
      <c r="N199" s="320">
        <v>633.65</v>
      </c>
      <c r="O199" s="320">
        <v>644.42999999999995</v>
      </c>
      <c r="P199" s="320">
        <v>678.62</v>
      </c>
      <c r="Q199" s="320">
        <v>333.36</v>
      </c>
      <c r="R199" s="320">
        <v>488.83</v>
      </c>
      <c r="S199" s="320">
        <v>506.09</v>
      </c>
      <c r="T199" s="320">
        <v>423.65</v>
      </c>
      <c r="U199" s="320">
        <v>268.89</v>
      </c>
      <c r="V199" s="320">
        <v>297.99</v>
      </c>
      <c r="W199" s="320">
        <v>316.23</v>
      </c>
      <c r="X199" s="320">
        <v>480.17</v>
      </c>
      <c r="Y199" s="320">
        <v>483.07</v>
      </c>
      <c r="Z199" s="320">
        <v>330.76</v>
      </c>
      <c r="AA199" s="320">
        <v>328.48</v>
      </c>
      <c r="AB199" s="320">
        <v>249.24</v>
      </c>
      <c r="AC199" s="320">
        <v>159.74</v>
      </c>
      <c r="AD199" s="320">
        <v>152.13999999999999</v>
      </c>
      <c r="AE199" s="320">
        <v>148.83000000000001</v>
      </c>
      <c r="AF199" s="320">
        <v>146.69</v>
      </c>
      <c r="AG199" s="279"/>
    </row>
    <row r="200" spans="2:33" s="291" customFormat="1" x14ac:dyDescent="0.2">
      <c r="B200" s="290">
        <v>0.375</v>
      </c>
      <c r="C200" s="320">
        <v>489.76</v>
      </c>
      <c r="D200" s="320">
        <v>502.96</v>
      </c>
      <c r="E200" s="320">
        <v>515.80999999999995</v>
      </c>
      <c r="F200" s="320">
        <v>519.85</v>
      </c>
      <c r="G200" s="320">
        <v>547.59</v>
      </c>
      <c r="H200" s="320">
        <v>572.49</v>
      </c>
      <c r="I200" s="320">
        <v>572.51</v>
      </c>
      <c r="J200" s="320">
        <v>583.61</v>
      </c>
      <c r="K200" s="320">
        <v>607.08000000000004</v>
      </c>
      <c r="L200" s="320">
        <v>602.26</v>
      </c>
      <c r="M200" s="320">
        <v>633.62</v>
      </c>
      <c r="N200" s="320">
        <v>648.33000000000004</v>
      </c>
      <c r="O200" s="320">
        <v>653.36</v>
      </c>
      <c r="P200" s="320">
        <v>630.44000000000005</v>
      </c>
      <c r="Q200" s="320">
        <v>379.93</v>
      </c>
      <c r="R200" s="320">
        <v>486.01</v>
      </c>
      <c r="S200" s="320">
        <v>500.06</v>
      </c>
      <c r="T200" s="320">
        <v>403.7</v>
      </c>
      <c r="U200" s="320">
        <v>252.75</v>
      </c>
      <c r="V200" s="320">
        <v>267.75</v>
      </c>
      <c r="W200" s="320">
        <v>300.76</v>
      </c>
      <c r="X200" s="320">
        <v>475.87</v>
      </c>
      <c r="Y200" s="320">
        <v>471.43</v>
      </c>
      <c r="Z200" s="320">
        <v>313.20999999999998</v>
      </c>
      <c r="AA200" s="320">
        <v>330.86</v>
      </c>
      <c r="AB200" s="320">
        <v>248.35</v>
      </c>
      <c r="AC200" s="320">
        <v>150.12</v>
      </c>
      <c r="AD200" s="320">
        <v>149.25</v>
      </c>
      <c r="AE200" s="320">
        <v>139.1</v>
      </c>
      <c r="AF200" s="320">
        <v>147.21</v>
      </c>
      <c r="AG200" s="279"/>
    </row>
    <row r="201" spans="2:33" s="291" customFormat="1" x14ac:dyDescent="0.2">
      <c r="B201" s="290">
        <v>0.41666666666666669</v>
      </c>
      <c r="C201" s="320">
        <v>480.66</v>
      </c>
      <c r="D201" s="320">
        <v>488.74</v>
      </c>
      <c r="E201" s="320">
        <v>513.78</v>
      </c>
      <c r="F201" s="320">
        <v>516.78</v>
      </c>
      <c r="G201" s="320">
        <v>552.49</v>
      </c>
      <c r="H201" s="320">
        <v>556.34</v>
      </c>
      <c r="I201" s="320" t="s">
        <v>379</v>
      </c>
      <c r="J201" s="320">
        <v>584.84</v>
      </c>
      <c r="K201" s="320">
        <v>613.15</v>
      </c>
      <c r="L201" s="320">
        <v>603.61</v>
      </c>
      <c r="M201" s="320">
        <v>629.29</v>
      </c>
      <c r="N201" s="320">
        <v>629.08000000000004</v>
      </c>
      <c r="O201" s="320">
        <v>635.92999999999995</v>
      </c>
      <c r="P201" s="320">
        <v>532.86</v>
      </c>
      <c r="Q201" s="320">
        <v>423.99</v>
      </c>
      <c r="R201" s="320">
        <v>485.93</v>
      </c>
      <c r="S201" s="320">
        <v>386.22</v>
      </c>
      <c r="T201" s="320">
        <v>361.38</v>
      </c>
      <c r="U201" s="320">
        <v>258.10000000000002</v>
      </c>
      <c r="V201" s="320">
        <v>253.22</v>
      </c>
      <c r="W201" s="320">
        <v>289.45</v>
      </c>
      <c r="X201" s="320">
        <v>466.05</v>
      </c>
      <c r="Y201" s="320">
        <v>466.01</v>
      </c>
      <c r="Z201" s="320">
        <v>302.98</v>
      </c>
      <c r="AA201" s="320">
        <v>329.28</v>
      </c>
      <c r="AB201" s="320">
        <v>231.73</v>
      </c>
      <c r="AC201" s="320">
        <v>146.37</v>
      </c>
      <c r="AD201" s="320">
        <v>160.56</v>
      </c>
      <c r="AE201" s="320">
        <v>159.22999999999999</v>
      </c>
      <c r="AF201" s="320">
        <v>138.49</v>
      </c>
      <c r="AG201" s="279"/>
    </row>
    <row r="202" spans="2:33" s="291" customFormat="1" x14ac:dyDescent="0.2">
      <c r="B202" s="290">
        <v>0.45833333333333331</v>
      </c>
      <c r="C202" s="320">
        <v>463.52</v>
      </c>
      <c r="D202" s="320">
        <v>485</v>
      </c>
      <c r="E202" s="320">
        <v>518.96</v>
      </c>
      <c r="F202" s="320">
        <v>520</v>
      </c>
      <c r="G202" s="320">
        <v>542.25</v>
      </c>
      <c r="H202" s="320">
        <v>559.92999999999995</v>
      </c>
      <c r="I202" s="320">
        <v>573.01</v>
      </c>
      <c r="J202" s="320">
        <v>583.20000000000005</v>
      </c>
      <c r="K202" s="320">
        <v>629.16</v>
      </c>
      <c r="L202" s="320">
        <v>609.53</v>
      </c>
      <c r="M202" s="320">
        <v>612.6</v>
      </c>
      <c r="N202" s="320">
        <v>632.16999999999996</v>
      </c>
      <c r="O202" s="320">
        <v>656.21</v>
      </c>
      <c r="P202" s="320">
        <v>459.12</v>
      </c>
      <c r="Q202" s="320">
        <v>452.07</v>
      </c>
      <c r="R202" s="320">
        <v>471.36</v>
      </c>
      <c r="S202" s="320">
        <v>367.03</v>
      </c>
      <c r="T202" s="320" t="s">
        <v>379</v>
      </c>
      <c r="U202" s="320">
        <v>266.8</v>
      </c>
      <c r="V202" s="320">
        <v>238.34</v>
      </c>
      <c r="W202" s="320">
        <v>287.27999999999997</v>
      </c>
      <c r="X202" s="320">
        <v>456.6</v>
      </c>
      <c r="Y202" s="320">
        <v>471.37</v>
      </c>
      <c r="Z202" s="320">
        <v>283.91000000000003</v>
      </c>
      <c r="AA202" s="320">
        <v>319.19</v>
      </c>
      <c r="AB202" s="320">
        <v>171.38</v>
      </c>
      <c r="AC202" s="320">
        <v>129.79</v>
      </c>
      <c r="AD202" s="320">
        <v>149.31</v>
      </c>
      <c r="AE202" s="320">
        <v>135.12</v>
      </c>
      <c r="AF202" s="320">
        <v>148.86000000000001</v>
      </c>
      <c r="AG202" s="279"/>
    </row>
    <row r="203" spans="2:33" s="291" customFormat="1" x14ac:dyDescent="0.2">
      <c r="B203" s="290">
        <v>0.5</v>
      </c>
      <c r="C203" s="320">
        <v>462.63</v>
      </c>
      <c r="D203" s="320">
        <v>483.45</v>
      </c>
      <c r="E203" s="320">
        <v>519.47</v>
      </c>
      <c r="F203" s="320">
        <v>530.9</v>
      </c>
      <c r="G203" s="320">
        <v>534.4</v>
      </c>
      <c r="H203" s="320">
        <v>567.41999999999996</v>
      </c>
      <c r="I203" s="320">
        <v>572.92999999999995</v>
      </c>
      <c r="J203" s="320">
        <v>578.37</v>
      </c>
      <c r="K203" s="320">
        <v>602.16</v>
      </c>
      <c r="L203" s="320">
        <v>604.79999999999995</v>
      </c>
      <c r="M203" s="320">
        <v>604.12</v>
      </c>
      <c r="N203" s="320">
        <v>619.73</v>
      </c>
      <c r="O203" s="320">
        <v>628.04999999999995</v>
      </c>
      <c r="P203" s="320">
        <v>396.26</v>
      </c>
      <c r="Q203" s="320">
        <v>478.11</v>
      </c>
      <c r="R203" s="320">
        <v>479.4</v>
      </c>
      <c r="S203" s="320">
        <v>375.63</v>
      </c>
      <c r="T203" s="320" t="s">
        <v>379</v>
      </c>
      <c r="U203" s="320">
        <v>265.58</v>
      </c>
      <c r="V203" s="320">
        <v>243.36</v>
      </c>
      <c r="W203" s="320">
        <v>302.72000000000003</v>
      </c>
      <c r="X203" s="320">
        <v>454.64</v>
      </c>
      <c r="Y203" s="320">
        <v>477.42</v>
      </c>
      <c r="Z203" s="320">
        <v>280.99</v>
      </c>
      <c r="AA203" s="320">
        <v>306</v>
      </c>
      <c r="AB203" s="320">
        <v>191.63</v>
      </c>
      <c r="AC203" s="320">
        <v>105.52</v>
      </c>
      <c r="AD203" s="320">
        <v>141.65</v>
      </c>
      <c r="AE203" s="320">
        <v>131.69</v>
      </c>
      <c r="AF203" s="320">
        <v>147.16999999999999</v>
      </c>
      <c r="AG203" s="279"/>
    </row>
    <row r="204" spans="2:33" s="291" customFormat="1" x14ac:dyDescent="0.2">
      <c r="B204" s="290">
        <v>0.54166666666666663</v>
      </c>
      <c r="C204" s="320">
        <v>458</v>
      </c>
      <c r="D204" s="320">
        <v>477.51</v>
      </c>
      <c r="E204" s="320">
        <v>509.44</v>
      </c>
      <c r="F204" s="320">
        <v>530.08000000000004</v>
      </c>
      <c r="G204" s="320">
        <v>539.65</v>
      </c>
      <c r="H204" s="320">
        <v>547.45000000000005</v>
      </c>
      <c r="I204" s="320">
        <v>574.29999999999995</v>
      </c>
      <c r="J204" s="320">
        <v>567.16999999999996</v>
      </c>
      <c r="K204" s="320">
        <v>588.20000000000005</v>
      </c>
      <c r="L204" s="320">
        <v>589.95000000000005</v>
      </c>
      <c r="M204" s="320">
        <v>598.55999999999995</v>
      </c>
      <c r="N204" s="320">
        <v>610.19000000000005</v>
      </c>
      <c r="O204" s="320">
        <v>640.80999999999995</v>
      </c>
      <c r="P204" s="320">
        <v>333.67</v>
      </c>
      <c r="Q204" s="320">
        <v>505.64</v>
      </c>
      <c r="R204" s="320">
        <v>472.39</v>
      </c>
      <c r="S204" s="320">
        <v>372.63</v>
      </c>
      <c r="T204" s="320">
        <v>185.7</v>
      </c>
      <c r="U204" s="320">
        <v>260.73</v>
      </c>
      <c r="V204" s="320">
        <v>249.91</v>
      </c>
      <c r="W204" s="320">
        <v>309.61</v>
      </c>
      <c r="X204" s="320">
        <v>455.43</v>
      </c>
      <c r="Y204" s="320">
        <v>462.07</v>
      </c>
      <c r="Z204" s="320">
        <v>267.52999999999997</v>
      </c>
      <c r="AA204" s="320">
        <v>306.43</v>
      </c>
      <c r="AB204" s="320">
        <v>167.94</v>
      </c>
      <c r="AC204" s="320">
        <v>95.97</v>
      </c>
      <c r="AD204" s="320">
        <v>131.4</v>
      </c>
      <c r="AE204" s="320">
        <v>131.80000000000001</v>
      </c>
      <c r="AF204" s="320">
        <v>134.52000000000001</v>
      </c>
      <c r="AG204" s="279"/>
    </row>
    <row r="205" spans="2:33" s="291" customFormat="1" x14ac:dyDescent="0.2">
      <c r="B205" s="290">
        <v>0.58333333333333337</v>
      </c>
      <c r="C205" s="320">
        <v>459.76</v>
      </c>
      <c r="D205" s="320">
        <v>478.51</v>
      </c>
      <c r="E205" s="320">
        <v>513.98</v>
      </c>
      <c r="F205" s="320">
        <v>528.75</v>
      </c>
      <c r="G205" s="320">
        <v>537.67999999999995</v>
      </c>
      <c r="H205" s="320">
        <v>542.30999999999995</v>
      </c>
      <c r="I205" s="320">
        <v>575.94000000000005</v>
      </c>
      <c r="J205" s="320">
        <v>563.38</v>
      </c>
      <c r="K205" s="320">
        <v>590.16</v>
      </c>
      <c r="L205" s="320">
        <v>579.09</v>
      </c>
      <c r="M205" s="320">
        <v>600.82000000000005</v>
      </c>
      <c r="N205" s="320">
        <v>612.82000000000005</v>
      </c>
      <c r="O205" s="320">
        <v>639.39</v>
      </c>
      <c r="P205" s="320">
        <v>293.97000000000003</v>
      </c>
      <c r="Q205" s="320">
        <v>524.26</v>
      </c>
      <c r="R205" s="320">
        <v>475.52</v>
      </c>
      <c r="S205" s="320">
        <v>367.03</v>
      </c>
      <c r="T205" s="320">
        <v>192.62</v>
      </c>
      <c r="U205" s="320">
        <v>266.05</v>
      </c>
      <c r="V205" s="320">
        <v>258.06</v>
      </c>
      <c r="W205" s="320">
        <v>302.97000000000003</v>
      </c>
      <c r="X205" s="320">
        <v>457.27</v>
      </c>
      <c r="Y205" s="320">
        <v>431.6</v>
      </c>
      <c r="Z205" s="320">
        <v>280.19</v>
      </c>
      <c r="AA205" s="320">
        <v>190.32</v>
      </c>
      <c r="AB205" s="320">
        <v>169.39</v>
      </c>
      <c r="AC205" s="320">
        <v>95.59</v>
      </c>
      <c r="AD205" s="320">
        <v>115.91</v>
      </c>
      <c r="AE205" s="320">
        <v>150.36000000000001</v>
      </c>
      <c r="AF205" s="320">
        <v>121.99</v>
      </c>
      <c r="AG205" s="279"/>
    </row>
    <row r="206" spans="2:33" s="291" customFormat="1" x14ac:dyDescent="0.2">
      <c r="B206" s="290">
        <v>0.625</v>
      </c>
      <c r="C206" s="320">
        <v>466.78</v>
      </c>
      <c r="D206" s="320">
        <v>485.43</v>
      </c>
      <c r="E206" s="320">
        <v>517.42999999999995</v>
      </c>
      <c r="F206" s="320">
        <v>529.82000000000005</v>
      </c>
      <c r="G206" s="320">
        <v>551.46</v>
      </c>
      <c r="H206" s="320">
        <v>545.64</v>
      </c>
      <c r="I206" s="320">
        <v>575.04</v>
      </c>
      <c r="J206" s="320">
        <v>561.11</v>
      </c>
      <c r="K206" s="320">
        <v>589.41999999999996</v>
      </c>
      <c r="L206" s="320">
        <v>588.01</v>
      </c>
      <c r="M206" s="320">
        <v>610.78</v>
      </c>
      <c r="N206" s="320">
        <v>608.09</v>
      </c>
      <c r="O206" s="320">
        <v>632.62</v>
      </c>
      <c r="P206" s="320">
        <v>255.89</v>
      </c>
      <c r="Q206" s="320">
        <v>539.96</v>
      </c>
      <c r="R206" s="320">
        <v>481.27</v>
      </c>
      <c r="S206" s="320">
        <v>354.24</v>
      </c>
      <c r="T206" s="320">
        <v>215.52</v>
      </c>
      <c r="U206" s="320">
        <v>271.04000000000002</v>
      </c>
      <c r="V206" s="320">
        <v>257.77999999999997</v>
      </c>
      <c r="W206" s="320">
        <v>306.44</v>
      </c>
      <c r="X206" s="320">
        <v>452.45</v>
      </c>
      <c r="Y206" s="320">
        <v>443.87</v>
      </c>
      <c r="Z206" s="320">
        <v>281.44</v>
      </c>
      <c r="AA206" s="320">
        <v>199.46</v>
      </c>
      <c r="AB206" s="320">
        <v>140.68</v>
      </c>
      <c r="AC206" s="320">
        <v>91.03</v>
      </c>
      <c r="AD206" s="320">
        <v>121.84</v>
      </c>
      <c r="AE206" s="320">
        <v>140.96</v>
      </c>
      <c r="AF206" s="320">
        <v>129.96</v>
      </c>
      <c r="AG206" s="279"/>
    </row>
    <row r="207" spans="2:33" s="291" customFormat="1" x14ac:dyDescent="0.2">
      <c r="B207" s="290">
        <v>0.66666666666666663</v>
      </c>
      <c r="C207" s="320">
        <v>485.87</v>
      </c>
      <c r="D207" s="320">
        <v>486.28</v>
      </c>
      <c r="E207" s="320">
        <v>528.79999999999995</v>
      </c>
      <c r="F207" s="320">
        <v>522.89</v>
      </c>
      <c r="G207" s="320">
        <v>559.39</v>
      </c>
      <c r="H207" s="320">
        <v>548.1</v>
      </c>
      <c r="I207" s="320">
        <v>573.97</v>
      </c>
      <c r="J207" s="320">
        <v>573.04</v>
      </c>
      <c r="K207" s="320">
        <v>589.82000000000005</v>
      </c>
      <c r="L207" s="320">
        <v>597.55999999999995</v>
      </c>
      <c r="M207" s="320">
        <v>610.07000000000005</v>
      </c>
      <c r="N207" s="320">
        <v>610.77</v>
      </c>
      <c r="O207" s="320">
        <v>634.33000000000004</v>
      </c>
      <c r="P207" s="320">
        <v>281.77</v>
      </c>
      <c r="Q207" s="320">
        <v>532.24</v>
      </c>
      <c r="R207" s="320">
        <v>477.8</v>
      </c>
      <c r="S207" s="320">
        <v>353.56</v>
      </c>
      <c r="T207" s="320">
        <v>228.44</v>
      </c>
      <c r="U207" s="320">
        <v>266.62</v>
      </c>
      <c r="V207" s="320">
        <v>263.43</v>
      </c>
      <c r="W207" s="320">
        <v>304</v>
      </c>
      <c r="X207" s="320">
        <v>450.65</v>
      </c>
      <c r="Y207" s="320">
        <v>452.41</v>
      </c>
      <c r="Z207" s="320">
        <v>296.10000000000002</v>
      </c>
      <c r="AA207" s="320">
        <v>223.42</v>
      </c>
      <c r="AB207" s="320">
        <v>134.87</v>
      </c>
      <c r="AC207" s="320">
        <v>100.75</v>
      </c>
      <c r="AD207" s="320">
        <v>112.23</v>
      </c>
      <c r="AE207" s="320">
        <v>160.72</v>
      </c>
      <c r="AF207" s="320">
        <v>133.66999999999999</v>
      </c>
      <c r="AG207" s="279"/>
    </row>
    <row r="208" spans="2:33" s="291" customFormat="1" x14ac:dyDescent="0.2">
      <c r="B208" s="290">
        <v>0.70833333333333337</v>
      </c>
      <c r="C208" s="320">
        <v>488.92</v>
      </c>
      <c r="D208" s="320">
        <v>502.66</v>
      </c>
      <c r="E208" s="320">
        <v>572.01</v>
      </c>
      <c r="F208" s="320">
        <v>530.07000000000005</v>
      </c>
      <c r="G208" s="320">
        <v>570.38</v>
      </c>
      <c r="H208" s="320">
        <v>560.42999999999995</v>
      </c>
      <c r="I208" s="320">
        <v>602.16</v>
      </c>
      <c r="J208" s="320">
        <v>584.19000000000005</v>
      </c>
      <c r="K208" s="320">
        <v>595.72</v>
      </c>
      <c r="L208" s="320">
        <v>612.44000000000005</v>
      </c>
      <c r="M208" s="320">
        <v>633.72</v>
      </c>
      <c r="N208" s="320">
        <v>635.27</v>
      </c>
      <c r="O208" s="320">
        <v>648.59</v>
      </c>
      <c r="P208" s="320">
        <v>349.43</v>
      </c>
      <c r="Q208" s="320">
        <v>539.94000000000005</v>
      </c>
      <c r="R208" s="320">
        <v>484.44</v>
      </c>
      <c r="S208" s="320">
        <v>343.81</v>
      </c>
      <c r="T208" s="320">
        <v>243.83</v>
      </c>
      <c r="U208" s="320">
        <v>273.20999999999998</v>
      </c>
      <c r="V208" s="320">
        <v>270.93</v>
      </c>
      <c r="W208" s="320">
        <v>311.27</v>
      </c>
      <c r="X208" s="320">
        <v>454.93</v>
      </c>
      <c r="Y208" s="320">
        <v>451.86</v>
      </c>
      <c r="Z208" s="320">
        <v>316.27</v>
      </c>
      <c r="AA208" s="320">
        <v>241.19</v>
      </c>
      <c r="AB208" s="320">
        <v>140.86000000000001</v>
      </c>
      <c r="AC208" s="320">
        <v>122.73</v>
      </c>
      <c r="AD208" s="320">
        <v>136.47999999999999</v>
      </c>
      <c r="AE208" s="320">
        <v>167.51</v>
      </c>
      <c r="AF208" s="320">
        <v>146.19999999999999</v>
      </c>
      <c r="AG208" s="279"/>
    </row>
    <row r="209" spans="2:36" s="291" customFormat="1" x14ac:dyDescent="0.2">
      <c r="B209" s="290">
        <v>0.75</v>
      </c>
      <c r="C209" s="320">
        <v>500.15</v>
      </c>
      <c r="D209" s="320">
        <v>521.98</v>
      </c>
      <c r="E209" s="320">
        <v>549.16999999999996</v>
      </c>
      <c r="F209" s="320">
        <v>552.48</v>
      </c>
      <c r="G209" s="320">
        <v>582.19000000000005</v>
      </c>
      <c r="H209" s="320">
        <v>570.15</v>
      </c>
      <c r="I209" s="320">
        <v>621.92999999999995</v>
      </c>
      <c r="J209" s="320">
        <v>592.21</v>
      </c>
      <c r="K209" s="320">
        <v>622.39</v>
      </c>
      <c r="L209" s="320">
        <v>633.9</v>
      </c>
      <c r="M209" s="320">
        <v>647.22</v>
      </c>
      <c r="N209" s="320">
        <v>656.56</v>
      </c>
      <c r="O209" s="320">
        <v>667.53</v>
      </c>
      <c r="P209" s="320" t="s">
        <v>379</v>
      </c>
      <c r="Q209" s="320">
        <v>546.30999999999995</v>
      </c>
      <c r="R209" s="320">
        <v>506.5</v>
      </c>
      <c r="S209" s="320">
        <v>336.39</v>
      </c>
      <c r="T209" s="320">
        <v>256.67</v>
      </c>
      <c r="U209" s="320">
        <v>290.95</v>
      </c>
      <c r="V209" s="320">
        <v>285.8</v>
      </c>
      <c r="W209" s="320">
        <v>326.72000000000003</v>
      </c>
      <c r="X209" s="320">
        <v>490.74</v>
      </c>
      <c r="Y209" s="320">
        <v>337.41</v>
      </c>
      <c r="Z209" s="320">
        <v>339.79</v>
      </c>
      <c r="AA209" s="320">
        <v>251.76</v>
      </c>
      <c r="AB209" s="320">
        <v>156.88999999999999</v>
      </c>
      <c r="AC209" s="320">
        <v>127.14</v>
      </c>
      <c r="AD209" s="320">
        <v>160.72999999999999</v>
      </c>
      <c r="AE209" s="320">
        <v>163.18</v>
      </c>
      <c r="AF209" s="320">
        <v>160.82</v>
      </c>
      <c r="AG209" s="279"/>
      <c r="AJ209"/>
    </row>
    <row r="210" spans="2:36" s="291" customFormat="1" x14ac:dyDescent="0.2">
      <c r="B210" s="290">
        <v>0.79166666666666663</v>
      </c>
      <c r="C210" s="320">
        <v>498.83</v>
      </c>
      <c r="D210" s="320">
        <v>520.45000000000005</v>
      </c>
      <c r="E210" s="320">
        <v>561.26</v>
      </c>
      <c r="F210" s="320">
        <v>569.13</v>
      </c>
      <c r="G210" s="320">
        <v>581.72</v>
      </c>
      <c r="H210" s="320">
        <v>575.16</v>
      </c>
      <c r="I210" s="320">
        <v>643.02</v>
      </c>
      <c r="J210" s="320">
        <v>597.02</v>
      </c>
      <c r="K210" s="320">
        <v>635.24</v>
      </c>
      <c r="L210" s="320">
        <v>632.33000000000004</v>
      </c>
      <c r="M210" s="320">
        <v>644.25</v>
      </c>
      <c r="N210" s="320">
        <v>664.87</v>
      </c>
      <c r="O210" s="320">
        <v>660.97</v>
      </c>
      <c r="P210" s="320" t="s">
        <v>379</v>
      </c>
      <c r="Q210" s="320">
        <v>541.95000000000005</v>
      </c>
      <c r="R210" s="320">
        <v>501.52</v>
      </c>
      <c r="S210" s="320">
        <v>335.92</v>
      </c>
      <c r="T210" s="320">
        <v>272.94</v>
      </c>
      <c r="U210" s="320">
        <v>300.45999999999998</v>
      </c>
      <c r="V210" s="320">
        <v>300.41000000000003</v>
      </c>
      <c r="W210" s="320">
        <v>338.77</v>
      </c>
      <c r="X210" s="320">
        <v>487.84</v>
      </c>
      <c r="Y210" s="320">
        <v>341.18</v>
      </c>
      <c r="Z210" s="320">
        <v>353.85</v>
      </c>
      <c r="AA210" s="320">
        <v>260.02</v>
      </c>
      <c r="AB210" s="320">
        <v>165.22</v>
      </c>
      <c r="AC210" s="320">
        <v>182.32</v>
      </c>
      <c r="AD210" s="320">
        <v>173.41</v>
      </c>
      <c r="AE210" s="320">
        <v>182.52</v>
      </c>
      <c r="AF210" s="320">
        <v>202.29</v>
      </c>
      <c r="AG210" s="279"/>
      <c r="AJ210"/>
    </row>
    <row r="211" spans="2:36" s="291" customFormat="1" x14ac:dyDescent="0.2">
      <c r="B211" s="290">
        <v>0.83333333333333337</v>
      </c>
      <c r="C211" s="320">
        <v>503.74</v>
      </c>
      <c r="D211" s="320">
        <v>514.91</v>
      </c>
      <c r="E211" s="320">
        <v>541.4</v>
      </c>
      <c r="F211" s="320">
        <v>551.14</v>
      </c>
      <c r="G211" s="320">
        <v>563.70000000000005</v>
      </c>
      <c r="H211" s="320">
        <v>588.23</v>
      </c>
      <c r="I211" s="320">
        <v>635.67999999999995</v>
      </c>
      <c r="J211" s="320">
        <v>594.58000000000004</v>
      </c>
      <c r="K211" s="320">
        <v>627.79</v>
      </c>
      <c r="L211" s="320">
        <v>629.71</v>
      </c>
      <c r="M211" s="320">
        <v>630.91</v>
      </c>
      <c r="N211" s="320">
        <v>658.23</v>
      </c>
      <c r="O211" s="320">
        <v>668.74</v>
      </c>
      <c r="P211" s="320">
        <v>502.72</v>
      </c>
      <c r="Q211" s="320">
        <v>526.66999999999996</v>
      </c>
      <c r="R211" s="320">
        <v>489.71</v>
      </c>
      <c r="S211" s="320">
        <v>351.3</v>
      </c>
      <c r="T211" s="320">
        <v>263.85000000000002</v>
      </c>
      <c r="U211" s="320">
        <v>290.8</v>
      </c>
      <c r="V211" s="320">
        <v>300.38</v>
      </c>
      <c r="W211" s="320">
        <v>437.62</v>
      </c>
      <c r="X211" s="320">
        <v>481.39</v>
      </c>
      <c r="Y211" s="320">
        <v>339.72</v>
      </c>
      <c r="Z211" s="320">
        <v>343.97</v>
      </c>
      <c r="AA211" s="320">
        <v>270.64</v>
      </c>
      <c r="AB211" s="320">
        <v>150.69999999999999</v>
      </c>
      <c r="AC211" s="320">
        <v>198.84</v>
      </c>
      <c r="AD211" s="320">
        <v>166.97</v>
      </c>
      <c r="AE211" s="320">
        <v>167.26</v>
      </c>
      <c r="AF211" s="320">
        <v>220.95</v>
      </c>
      <c r="AG211" s="279"/>
      <c r="AJ211"/>
    </row>
    <row r="212" spans="2:36" s="291" customFormat="1" x14ac:dyDescent="0.2">
      <c r="B212" s="290">
        <v>0.875</v>
      </c>
      <c r="C212" s="320">
        <v>496.68</v>
      </c>
      <c r="D212" s="320">
        <v>510.47</v>
      </c>
      <c r="E212" s="320">
        <v>532.04999999999995</v>
      </c>
      <c r="F212" s="320">
        <v>537.46</v>
      </c>
      <c r="G212" s="320">
        <v>564.46</v>
      </c>
      <c r="H212" s="320">
        <v>570.24</v>
      </c>
      <c r="I212" s="320">
        <v>670</v>
      </c>
      <c r="J212" s="320">
        <v>596.47</v>
      </c>
      <c r="K212" s="320">
        <v>621.16</v>
      </c>
      <c r="L212" s="320">
        <v>628.84</v>
      </c>
      <c r="M212" s="320">
        <v>642.17999999999995</v>
      </c>
      <c r="N212" s="320">
        <v>646.66999999999996</v>
      </c>
      <c r="O212" s="320">
        <v>673.6</v>
      </c>
      <c r="P212" s="320">
        <v>540.36</v>
      </c>
      <c r="Q212" s="320">
        <v>513.04999999999995</v>
      </c>
      <c r="R212" s="320">
        <v>487.84</v>
      </c>
      <c r="S212" s="320">
        <v>359.78</v>
      </c>
      <c r="T212" s="320">
        <v>256.23</v>
      </c>
      <c r="U212" s="320">
        <v>287.33</v>
      </c>
      <c r="V212" s="320">
        <v>294.16000000000003</v>
      </c>
      <c r="W212" s="320">
        <v>500.89</v>
      </c>
      <c r="X212" s="320">
        <v>481.17</v>
      </c>
      <c r="Y212" s="320">
        <v>338.87</v>
      </c>
      <c r="Z212" s="320">
        <v>326.77999999999997</v>
      </c>
      <c r="AA212" s="320">
        <v>248.51</v>
      </c>
      <c r="AB212" s="320">
        <v>151.01</v>
      </c>
      <c r="AC212" s="320">
        <v>187.54</v>
      </c>
      <c r="AD212" s="320">
        <v>158.52000000000001</v>
      </c>
      <c r="AE212" s="320">
        <v>164.53</v>
      </c>
      <c r="AF212" s="320">
        <v>206.15</v>
      </c>
      <c r="AG212" s="279"/>
      <c r="AJ212"/>
    </row>
    <row r="213" spans="2:36" s="291" customFormat="1" x14ac:dyDescent="0.2">
      <c r="B213" s="290">
        <v>0.91666666666666663</v>
      </c>
      <c r="C213" s="320">
        <v>498.45</v>
      </c>
      <c r="D213" s="320">
        <v>509.32</v>
      </c>
      <c r="E213" s="320">
        <v>524.9</v>
      </c>
      <c r="F213" s="320">
        <v>538.79999999999995</v>
      </c>
      <c r="G213" s="320">
        <v>573.03</v>
      </c>
      <c r="H213" s="320">
        <v>573.07000000000005</v>
      </c>
      <c r="I213" s="320">
        <v>660.87</v>
      </c>
      <c r="J213" s="320">
        <v>590.29</v>
      </c>
      <c r="K213" s="320">
        <v>614.16</v>
      </c>
      <c r="L213" s="320">
        <v>618.54</v>
      </c>
      <c r="M213" s="320">
        <v>632.01</v>
      </c>
      <c r="N213" s="320">
        <v>638.66999999999996</v>
      </c>
      <c r="O213" s="320">
        <v>667.76</v>
      </c>
      <c r="P213" s="320">
        <v>465.51</v>
      </c>
      <c r="Q213" s="320">
        <v>512.1</v>
      </c>
      <c r="R213" s="320">
        <v>488.53</v>
      </c>
      <c r="S213" s="320">
        <v>370.24</v>
      </c>
      <c r="T213" s="320">
        <v>249.56</v>
      </c>
      <c r="U213" s="320">
        <v>284.72000000000003</v>
      </c>
      <c r="V213" s="320">
        <v>291.82</v>
      </c>
      <c r="W213" s="320">
        <v>486.65</v>
      </c>
      <c r="X213" s="320">
        <v>479.02</v>
      </c>
      <c r="Y213" s="320">
        <v>327.02</v>
      </c>
      <c r="Z213" s="320">
        <v>323.88</v>
      </c>
      <c r="AA213" s="320">
        <v>254.63</v>
      </c>
      <c r="AB213" s="320">
        <v>155.91</v>
      </c>
      <c r="AC213" s="320">
        <v>186.59</v>
      </c>
      <c r="AD213" s="320">
        <v>154.69999999999999</v>
      </c>
      <c r="AE213" s="320">
        <v>145.18</v>
      </c>
      <c r="AF213" s="320">
        <v>198.76</v>
      </c>
      <c r="AG213" s="279"/>
    </row>
    <row r="214" spans="2:36" s="291" customFormat="1" x14ac:dyDescent="0.2">
      <c r="B214" s="290">
        <v>0.95833333333333337</v>
      </c>
      <c r="C214" s="320">
        <v>496.06</v>
      </c>
      <c r="D214" s="320">
        <v>507.55</v>
      </c>
      <c r="E214" s="320">
        <v>522.82000000000005</v>
      </c>
      <c r="F214" s="320">
        <v>534.1</v>
      </c>
      <c r="G214" s="320">
        <v>549.6</v>
      </c>
      <c r="H214" s="320">
        <v>566.55999999999995</v>
      </c>
      <c r="I214" s="320">
        <v>599.1</v>
      </c>
      <c r="J214" s="320">
        <v>585.55999999999995</v>
      </c>
      <c r="K214" s="320">
        <v>610.02</v>
      </c>
      <c r="L214" s="320">
        <v>619.61</v>
      </c>
      <c r="M214" s="320">
        <v>622.11</v>
      </c>
      <c r="N214" s="320">
        <v>631.76</v>
      </c>
      <c r="O214" s="320">
        <v>657.53</v>
      </c>
      <c r="P214" s="320">
        <v>396.24</v>
      </c>
      <c r="Q214" s="320">
        <v>514.99</v>
      </c>
      <c r="R214" s="320">
        <v>483.93</v>
      </c>
      <c r="S214" s="320">
        <v>386.26</v>
      </c>
      <c r="T214" s="320">
        <v>250.34</v>
      </c>
      <c r="U214" s="320">
        <v>284.45999999999998</v>
      </c>
      <c r="V214" s="320">
        <v>288.99</v>
      </c>
      <c r="W214" s="320">
        <v>473.67</v>
      </c>
      <c r="X214" s="320">
        <v>474.83</v>
      </c>
      <c r="Y214" s="320">
        <v>325.77999999999997</v>
      </c>
      <c r="Z214" s="320">
        <v>325.26</v>
      </c>
      <c r="AA214" s="320">
        <v>252.27</v>
      </c>
      <c r="AB214" s="320">
        <v>150.6</v>
      </c>
      <c r="AC214" s="320">
        <v>165.11</v>
      </c>
      <c r="AD214" s="320">
        <v>146.86000000000001</v>
      </c>
      <c r="AE214" s="320">
        <v>141.37</v>
      </c>
      <c r="AF214" s="320">
        <v>178.36</v>
      </c>
      <c r="AG214" s="279"/>
    </row>
    <row r="215" spans="2:36" s="293" customFormat="1" ht="27" customHeight="1" x14ac:dyDescent="0.2">
      <c r="B215" s="288" t="s">
        <v>372</v>
      </c>
      <c r="C215" s="363" t="s">
        <v>373</v>
      </c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  <c r="P215" s="364"/>
      <c r="Q215" s="364"/>
      <c r="R215" s="364"/>
      <c r="S215" s="364"/>
      <c r="T215" s="364"/>
      <c r="U215" s="364"/>
      <c r="V215" s="364"/>
      <c r="W215" s="364"/>
      <c r="X215" s="364"/>
      <c r="Y215" s="364"/>
      <c r="Z215" s="364"/>
      <c r="AA215" s="364"/>
      <c r="AB215" s="364"/>
      <c r="AC215" s="364"/>
      <c r="AD215" s="364"/>
      <c r="AE215" s="364"/>
      <c r="AF215" s="365"/>
      <c r="AG215" s="279"/>
    </row>
    <row r="216" spans="2:36" ht="10.5" customHeight="1" x14ac:dyDescent="0.2">
      <c r="B216" s="334" t="s">
        <v>306</v>
      </c>
    </row>
    <row r="217" spans="2:36" ht="10.5" customHeight="1" x14ac:dyDescent="0.2">
      <c r="B217" s="334"/>
    </row>
  </sheetData>
  <mergeCells count="30">
    <mergeCell ref="V101:W101"/>
    <mergeCell ref="C128:AF128"/>
    <mergeCell ref="C41:S41"/>
    <mergeCell ref="B89:E91"/>
    <mergeCell ref="F89:AF91"/>
    <mergeCell ref="B93:C93"/>
    <mergeCell ref="B97:AF97"/>
    <mergeCell ref="B45:E47"/>
    <mergeCell ref="F45:AF47"/>
    <mergeCell ref="B49:C49"/>
    <mergeCell ref="B53:AF53"/>
    <mergeCell ref="V57:W57"/>
    <mergeCell ref="C84:AG84"/>
    <mergeCell ref="C171:AG171"/>
    <mergeCell ref="B2:E4"/>
    <mergeCell ref="F2:AF4"/>
    <mergeCell ref="B6:C6"/>
    <mergeCell ref="B10:AF10"/>
    <mergeCell ref="V14:W14"/>
    <mergeCell ref="C215:AF215"/>
    <mergeCell ref="B132:E134"/>
    <mergeCell ref="F132:AF134"/>
    <mergeCell ref="B136:C136"/>
    <mergeCell ref="B140:AF140"/>
    <mergeCell ref="V144:W144"/>
    <mergeCell ref="B176:E178"/>
    <mergeCell ref="F176:AF178"/>
    <mergeCell ref="B180:C180"/>
    <mergeCell ref="B184:AF184"/>
    <mergeCell ref="V188:W188"/>
  </mergeCells>
  <printOptions horizontalCentered="1" verticalCentered="1"/>
  <pageMargins left="0" right="0" top="0.74803149606299213" bottom="0.74803149606299213" header="0.31496062992125984" footer="0.31496062992125984"/>
  <pageSetup paperSize="9" scale="64" orientation="landscape" r:id="rId1"/>
  <rowBreaks count="4" manualBreakCount="4">
    <brk id="43" max="32" man="1"/>
    <brk id="87" max="32" man="1"/>
    <brk id="130" max="32" man="1"/>
    <brk id="174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17"/>
  <sheetViews>
    <sheetView showGridLines="0" view="pageBreakPreview" topLeftCell="A169" zoomScale="70" zoomScaleNormal="60" zoomScaleSheetLayoutView="70" workbookViewId="0">
      <selection activeCell="A173" sqref="A173:XFD174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6.7109375" style="279" customWidth="1"/>
    <col min="6" max="6" width="7" style="279" customWidth="1"/>
    <col min="7" max="7" width="6.5703125" style="279" customWidth="1"/>
    <col min="8" max="8" width="7.28515625" style="279" customWidth="1"/>
    <col min="9" max="9" width="6.5703125" style="279" customWidth="1"/>
    <col min="10" max="14" width="6.7109375" style="279" bestFit="1" customWidth="1"/>
    <col min="15" max="16" width="6.7109375" style="279" customWidth="1"/>
    <col min="17" max="17" width="7.85546875" style="279" customWidth="1"/>
    <col min="18" max="18" width="6.7109375" style="279" customWidth="1"/>
    <col min="19" max="19" width="7" style="279" customWidth="1"/>
    <col min="20" max="20" width="7.28515625" style="279" customWidth="1"/>
    <col min="21" max="21" width="7.7109375" style="279" customWidth="1"/>
    <col min="22" max="23" width="7.42578125" style="279" customWidth="1"/>
    <col min="24" max="24" width="6.7109375" style="279" customWidth="1"/>
    <col min="25" max="25" width="6.85546875" style="279" customWidth="1"/>
    <col min="26" max="26" width="7.42578125" style="279" customWidth="1"/>
    <col min="27" max="28" width="7.28515625" style="279" customWidth="1"/>
    <col min="29" max="29" width="6.7109375" style="279" bestFit="1" customWidth="1"/>
    <col min="30" max="30" width="6.42578125" style="279" bestFit="1" customWidth="1"/>
    <col min="31" max="31" width="7.42578125" style="279" customWidth="1"/>
    <col min="32" max="32" width="7.7109375" style="279" customWidth="1"/>
    <col min="33" max="33" width="7.140625" style="279" customWidth="1"/>
    <col min="34" max="16384" width="11.42578125" style="279"/>
  </cols>
  <sheetData>
    <row r="1" spans="2:32" ht="12" customHeight="1" x14ac:dyDescent="0.2"/>
    <row r="2" spans="2:32" ht="12" customHeight="1" x14ac:dyDescent="0.2">
      <c r="B2" s="379"/>
      <c r="C2" s="379"/>
      <c r="D2" s="379"/>
      <c r="E2" s="379"/>
      <c r="F2" s="366" t="s">
        <v>360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8"/>
    </row>
    <row r="3" spans="2:32" ht="12" customHeight="1" x14ac:dyDescent="0.2">
      <c r="B3" s="379"/>
      <c r="C3" s="379"/>
      <c r="D3" s="379"/>
      <c r="E3" s="379"/>
      <c r="F3" s="369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1"/>
    </row>
    <row r="4" spans="2:32" ht="12" customHeight="1" x14ac:dyDescent="0.2">
      <c r="B4" s="379"/>
      <c r="C4" s="379"/>
      <c r="D4" s="379"/>
      <c r="E4" s="379"/>
      <c r="F4" s="372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4"/>
    </row>
    <row r="5" spans="2:32" ht="12" customHeight="1" x14ac:dyDescent="0.2">
      <c r="B5" s="280"/>
      <c r="C5" s="280"/>
      <c r="D5" s="280"/>
      <c r="E5" s="280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</row>
    <row r="6" spans="2:32" ht="12" customHeight="1" x14ac:dyDescent="0.2">
      <c r="B6" s="359" t="s">
        <v>188</v>
      </c>
      <c r="C6" s="359"/>
      <c r="D6" s="282"/>
      <c r="E6" s="282"/>
      <c r="F6" s="283" t="s">
        <v>323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</row>
    <row r="7" spans="2:32" ht="12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</row>
    <row r="8" spans="2:32" ht="12" customHeight="1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287"/>
      <c r="W8" s="286"/>
      <c r="X8" s="286"/>
      <c r="Y8" s="286"/>
      <c r="Z8" s="286"/>
      <c r="AA8" s="286"/>
      <c r="AB8" s="286"/>
      <c r="AC8" s="286"/>
      <c r="AD8" s="286"/>
      <c r="AE8" s="286"/>
      <c r="AF8" s="286"/>
    </row>
    <row r="9" spans="2:32" ht="12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</row>
    <row r="10" spans="2:32" ht="12" customHeight="1" x14ac:dyDescent="0.2">
      <c r="B10" s="360" t="s">
        <v>217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</row>
    <row r="11" spans="2:32" ht="12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</row>
    <row r="12" spans="2:32" ht="12" customHeight="1" x14ac:dyDescent="0.2">
      <c r="B12" s="282" t="s">
        <v>33</v>
      </c>
      <c r="C12" s="282"/>
      <c r="D12" s="282"/>
      <c r="E12" s="282"/>
      <c r="F12" s="286" t="s">
        <v>317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33" t="s">
        <v>14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</row>
    <row r="13" spans="2:32" ht="12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</row>
    <row r="14" spans="2:32" ht="12" customHeight="1" x14ac:dyDescent="0.2">
      <c r="B14" s="282" t="s">
        <v>9</v>
      </c>
      <c r="C14" s="282"/>
      <c r="D14" s="282"/>
      <c r="E14" s="282"/>
      <c r="F14" s="286" t="s">
        <v>318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82">
        <v>1193085163</v>
      </c>
      <c r="W14" s="382"/>
      <c r="X14" s="286"/>
      <c r="Y14" s="286"/>
      <c r="Z14" s="286"/>
      <c r="AA14" s="286"/>
      <c r="AB14" s="286"/>
      <c r="AC14" s="286"/>
      <c r="AD14" s="286"/>
      <c r="AE14" s="286"/>
      <c r="AF14" s="286"/>
    </row>
    <row r="15" spans="2:32" ht="12" customHeight="1" x14ac:dyDescent="0.2">
      <c r="B15" s="280"/>
      <c r="C15" s="280"/>
      <c r="D15" s="280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</row>
    <row r="16" spans="2:32" ht="12" customHeight="1" x14ac:dyDescent="0.2">
      <c r="B16" s="288" t="s">
        <v>257</v>
      </c>
      <c r="C16" s="339">
        <v>15</v>
      </c>
      <c r="D16" s="339">
        <v>16</v>
      </c>
      <c r="E16" s="339">
        <v>17</v>
      </c>
      <c r="F16" s="339">
        <v>18</v>
      </c>
      <c r="G16" s="339">
        <v>19</v>
      </c>
      <c r="H16" s="339">
        <v>20</v>
      </c>
      <c r="I16" s="339">
        <v>21</v>
      </c>
      <c r="J16" s="339">
        <v>22</v>
      </c>
      <c r="K16" s="339">
        <v>23</v>
      </c>
      <c r="L16" s="339">
        <v>24</v>
      </c>
      <c r="M16" s="339">
        <v>25</v>
      </c>
      <c r="N16" s="339">
        <v>26</v>
      </c>
      <c r="O16" s="339">
        <v>27</v>
      </c>
      <c r="P16" s="339">
        <v>28</v>
      </c>
      <c r="Q16" s="339">
        <v>29</v>
      </c>
      <c r="R16" s="339">
        <v>30</v>
      </c>
      <c r="S16" s="339">
        <v>31</v>
      </c>
    </row>
    <row r="17" spans="2:19" ht="12" customHeight="1" x14ac:dyDescent="0.2">
      <c r="B17" s="290">
        <v>0</v>
      </c>
      <c r="C17" s="342" t="s">
        <v>131</v>
      </c>
      <c r="D17" s="342">
        <v>221.11</v>
      </c>
      <c r="E17" s="342">
        <v>237.34</v>
      </c>
      <c r="F17" s="342">
        <v>254.44</v>
      </c>
      <c r="G17" s="342">
        <v>285.5</v>
      </c>
      <c r="H17" s="342">
        <v>287.48</v>
      </c>
      <c r="I17" s="342">
        <v>307.27</v>
      </c>
      <c r="J17" s="342">
        <v>344.75</v>
      </c>
      <c r="K17" s="342">
        <v>349.24</v>
      </c>
      <c r="L17" s="342">
        <v>358.45</v>
      </c>
      <c r="M17" s="342">
        <v>369.76</v>
      </c>
      <c r="N17" s="342">
        <v>372.81</v>
      </c>
      <c r="O17" s="342">
        <v>367.3</v>
      </c>
      <c r="P17" s="342">
        <v>394.47</v>
      </c>
      <c r="Q17" s="342">
        <v>413.44</v>
      </c>
      <c r="R17" s="342">
        <v>416.74</v>
      </c>
      <c r="S17" s="342">
        <v>456.54</v>
      </c>
    </row>
    <row r="18" spans="2:19" ht="12" customHeight="1" x14ac:dyDescent="0.2">
      <c r="B18" s="290">
        <v>4.1666666666666664E-2</v>
      </c>
      <c r="C18" s="342" t="s">
        <v>131</v>
      </c>
      <c r="D18" s="342">
        <v>220.73</v>
      </c>
      <c r="E18" s="342">
        <v>230.46</v>
      </c>
      <c r="F18" s="342">
        <v>255.2</v>
      </c>
      <c r="G18" s="342">
        <v>284.76</v>
      </c>
      <c r="H18" s="342">
        <v>287.57</v>
      </c>
      <c r="I18" s="342">
        <v>307.04000000000002</v>
      </c>
      <c r="J18" s="342">
        <v>330.53</v>
      </c>
      <c r="K18" s="342">
        <v>346.81</v>
      </c>
      <c r="L18" s="342">
        <v>354.55</v>
      </c>
      <c r="M18" s="342">
        <v>366.71</v>
      </c>
      <c r="N18" s="342">
        <v>371.82</v>
      </c>
      <c r="O18" s="342">
        <v>369.85</v>
      </c>
      <c r="P18" s="342">
        <v>395.58</v>
      </c>
      <c r="Q18" s="342">
        <v>411.72</v>
      </c>
      <c r="R18" s="342">
        <v>416.69</v>
      </c>
      <c r="S18" s="342">
        <v>456.94</v>
      </c>
    </row>
    <row r="19" spans="2:19" ht="12" customHeight="1" x14ac:dyDescent="0.2">
      <c r="B19" s="290">
        <v>8.3333333333333329E-2</v>
      </c>
      <c r="C19" s="342" t="s">
        <v>131</v>
      </c>
      <c r="D19" s="342">
        <v>219.4</v>
      </c>
      <c r="E19" s="342">
        <v>230.89</v>
      </c>
      <c r="F19" s="342">
        <v>256.14</v>
      </c>
      <c r="G19" s="342">
        <v>281.39999999999998</v>
      </c>
      <c r="H19" s="342">
        <v>286.58</v>
      </c>
      <c r="I19" s="342">
        <v>304.52999999999997</v>
      </c>
      <c r="J19" s="342">
        <v>328.44</v>
      </c>
      <c r="K19" s="342">
        <v>341.57</v>
      </c>
      <c r="L19" s="342">
        <v>350.06</v>
      </c>
      <c r="M19" s="342">
        <v>363.51</v>
      </c>
      <c r="N19" s="342">
        <v>372.71</v>
      </c>
      <c r="O19" s="342">
        <v>372.23</v>
      </c>
      <c r="P19" s="342">
        <v>393.36</v>
      </c>
      <c r="Q19" s="342">
        <v>410.81</v>
      </c>
      <c r="R19" s="342">
        <v>417.62</v>
      </c>
      <c r="S19" s="342">
        <v>456.87</v>
      </c>
    </row>
    <row r="20" spans="2:19" ht="12" customHeight="1" x14ac:dyDescent="0.2">
      <c r="B20" s="290">
        <v>0.125</v>
      </c>
      <c r="C20" s="342" t="s">
        <v>131</v>
      </c>
      <c r="D20" s="342">
        <v>217.97</v>
      </c>
      <c r="E20" s="342">
        <v>232.31</v>
      </c>
      <c r="F20" s="342">
        <v>257.23</v>
      </c>
      <c r="G20" s="342">
        <v>276.77</v>
      </c>
      <c r="H20" s="342">
        <v>285.52</v>
      </c>
      <c r="I20" s="342">
        <v>301.56</v>
      </c>
      <c r="J20" s="342">
        <v>316.32</v>
      </c>
      <c r="K20" s="342">
        <v>336.65</v>
      </c>
      <c r="L20" s="342">
        <v>347.4</v>
      </c>
      <c r="M20" s="342">
        <v>360.25</v>
      </c>
      <c r="N20" s="342">
        <v>373.66</v>
      </c>
      <c r="O20" s="342">
        <v>374.23</v>
      </c>
      <c r="P20" s="342">
        <v>391.37</v>
      </c>
      <c r="Q20" s="342">
        <v>412.36</v>
      </c>
      <c r="R20" s="342">
        <v>418.66</v>
      </c>
      <c r="S20" s="342">
        <v>455.17</v>
      </c>
    </row>
    <row r="21" spans="2:19" ht="12" customHeight="1" x14ac:dyDescent="0.2">
      <c r="B21" s="290">
        <v>0.16666666666666666</v>
      </c>
      <c r="C21" s="342" t="s">
        <v>131</v>
      </c>
      <c r="D21" s="342">
        <v>216.94</v>
      </c>
      <c r="E21" s="342">
        <v>233.62</v>
      </c>
      <c r="F21" s="342">
        <v>258.12</v>
      </c>
      <c r="G21" s="342">
        <v>273.97000000000003</v>
      </c>
      <c r="H21" s="342">
        <v>284.58999999999997</v>
      </c>
      <c r="I21" s="342">
        <v>300.54000000000002</v>
      </c>
      <c r="J21" s="342">
        <v>307.31</v>
      </c>
      <c r="K21" s="342">
        <v>333.44</v>
      </c>
      <c r="L21" s="342">
        <v>345.83</v>
      </c>
      <c r="M21" s="342">
        <v>358.73</v>
      </c>
      <c r="N21" s="342">
        <v>374.69</v>
      </c>
      <c r="O21" s="342">
        <v>377.15</v>
      </c>
      <c r="P21" s="342">
        <v>390.94</v>
      </c>
      <c r="Q21" s="342">
        <v>413.11</v>
      </c>
      <c r="R21" s="342">
        <v>420.12</v>
      </c>
      <c r="S21" s="342">
        <v>453.8</v>
      </c>
    </row>
    <row r="22" spans="2:19" ht="12" customHeight="1" x14ac:dyDescent="0.2">
      <c r="B22" s="290">
        <v>0.20833333333333334</v>
      </c>
      <c r="C22" s="342" t="s">
        <v>131</v>
      </c>
      <c r="D22" s="342">
        <v>216.18</v>
      </c>
      <c r="E22" s="342">
        <v>234.37</v>
      </c>
      <c r="F22" s="342">
        <v>258.64</v>
      </c>
      <c r="G22" s="342">
        <v>272.72000000000003</v>
      </c>
      <c r="H22" s="342">
        <v>284.38</v>
      </c>
      <c r="I22" s="342">
        <v>299.94</v>
      </c>
      <c r="J22" s="342">
        <v>303.89</v>
      </c>
      <c r="K22" s="342">
        <v>331.51</v>
      </c>
      <c r="L22" s="342">
        <v>344.84</v>
      </c>
      <c r="M22" s="342">
        <v>357.92</v>
      </c>
      <c r="N22" s="342">
        <v>375.24</v>
      </c>
      <c r="O22" s="342">
        <v>378.72</v>
      </c>
      <c r="P22" s="342">
        <v>391.37</v>
      </c>
      <c r="Q22" s="342">
        <v>412.84</v>
      </c>
      <c r="R22" s="342">
        <v>419.91</v>
      </c>
      <c r="S22" s="342">
        <v>453.18</v>
      </c>
    </row>
    <row r="23" spans="2:19" ht="12" customHeight="1" x14ac:dyDescent="0.2">
      <c r="B23" s="290">
        <v>0.25</v>
      </c>
      <c r="C23" s="342">
        <v>198.8</v>
      </c>
      <c r="D23" s="342">
        <v>219.18</v>
      </c>
      <c r="E23" s="342">
        <v>237.81</v>
      </c>
      <c r="F23" s="342">
        <v>261.31</v>
      </c>
      <c r="G23" s="342">
        <v>273.57</v>
      </c>
      <c r="H23" s="342">
        <v>286.05</v>
      </c>
      <c r="I23" s="342">
        <v>303.02</v>
      </c>
      <c r="J23" s="342">
        <v>302.35000000000002</v>
      </c>
      <c r="K23" s="342">
        <v>331.19</v>
      </c>
      <c r="L23" s="342">
        <v>347.51</v>
      </c>
      <c r="M23" s="342">
        <v>360.62</v>
      </c>
      <c r="N23" s="342">
        <v>378.17</v>
      </c>
      <c r="O23" s="342">
        <v>381.99</v>
      </c>
      <c r="P23" s="342">
        <v>392.59</v>
      </c>
      <c r="Q23" s="342">
        <v>416.02</v>
      </c>
      <c r="R23" s="342">
        <v>424.47</v>
      </c>
      <c r="S23" s="342">
        <v>454.96</v>
      </c>
    </row>
    <row r="24" spans="2:19" ht="12" customHeight="1" x14ac:dyDescent="0.2">
      <c r="B24" s="290">
        <v>0.29166666666666669</v>
      </c>
      <c r="C24" s="342">
        <v>201.47</v>
      </c>
      <c r="D24" s="342">
        <v>227.85</v>
      </c>
      <c r="E24" s="342">
        <v>240.79</v>
      </c>
      <c r="F24" s="342">
        <v>263.95999999999998</v>
      </c>
      <c r="G24" s="342">
        <v>276.44</v>
      </c>
      <c r="H24" s="342">
        <v>289.13</v>
      </c>
      <c r="I24" s="342">
        <v>309.88</v>
      </c>
      <c r="J24" s="342">
        <v>305.11</v>
      </c>
      <c r="K24" s="342">
        <v>333.15</v>
      </c>
      <c r="L24" s="342">
        <v>351.49</v>
      </c>
      <c r="M24" s="342">
        <v>364.25</v>
      </c>
      <c r="N24" s="342">
        <v>382.19</v>
      </c>
      <c r="O24" s="342">
        <v>386.83</v>
      </c>
      <c r="P24" s="342">
        <v>395.95</v>
      </c>
      <c r="Q24" s="342">
        <v>419.76</v>
      </c>
      <c r="R24" s="342">
        <v>431.35</v>
      </c>
      <c r="S24" s="342">
        <v>457.29</v>
      </c>
    </row>
    <row r="25" spans="2:19" ht="12" customHeight="1" x14ac:dyDescent="0.2">
      <c r="B25" s="290">
        <v>0.33333333333333331</v>
      </c>
      <c r="C25" s="342">
        <v>204.29</v>
      </c>
      <c r="D25" s="342">
        <v>233.47</v>
      </c>
      <c r="E25" s="342">
        <v>244.14</v>
      </c>
      <c r="F25" s="342">
        <v>266.04000000000002</v>
      </c>
      <c r="G25" s="342">
        <v>278.20999999999998</v>
      </c>
      <c r="H25" s="342">
        <v>291.75</v>
      </c>
      <c r="I25" s="342">
        <v>313.36</v>
      </c>
      <c r="J25" s="342">
        <v>307.17</v>
      </c>
      <c r="K25" s="342">
        <v>337.64</v>
      </c>
      <c r="L25" s="342">
        <v>355.77</v>
      </c>
      <c r="M25" s="342">
        <v>370.37</v>
      </c>
      <c r="N25" s="342">
        <v>384</v>
      </c>
      <c r="O25" s="342">
        <v>391.2</v>
      </c>
      <c r="P25" s="342">
        <v>399.43</v>
      </c>
      <c r="Q25" s="342">
        <v>424.74</v>
      </c>
      <c r="R25" s="342">
        <v>436.88</v>
      </c>
      <c r="S25" s="342">
        <v>459.39</v>
      </c>
    </row>
    <row r="26" spans="2:19" ht="12" customHeight="1" x14ac:dyDescent="0.2">
      <c r="B26" s="290">
        <v>0.375</v>
      </c>
      <c r="C26" s="342">
        <v>207.18</v>
      </c>
      <c r="D26" s="342">
        <v>236.76</v>
      </c>
      <c r="E26" s="342">
        <v>248.5</v>
      </c>
      <c r="F26" s="342">
        <v>268.49</v>
      </c>
      <c r="G26" s="342">
        <v>280.20999999999998</v>
      </c>
      <c r="H26" s="342">
        <v>295.94</v>
      </c>
      <c r="I26" s="342">
        <v>317.14999999999998</v>
      </c>
      <c r="J26" s="342">
        <v>308.52999999999997</v>
      </c>
      <c r="K26" s="342">
        <v>342.71</v>
      </c>
      <c r="L26" s="342">
        <v>359.56</v>
      </c>
      <c r="M26" s="342">
        <v>376.8</v>
      </c>
      <c r="N26" s="342">
        <v>385.88</v>
      </c>
      <c r="O26" s="342">
        <v>392.3</v>
      </c>
      <c r="P26" s="342">
        <v>402.65</v>
      </c>
      <c r="Q26" s="342">
        <v>427.75</v>
      </c>
      <c r="R26" s="342">
        <v>440.71</v>
      </c>
      <c r="S26" s="342">
        <v>460.22</v>
      </c>
    </row>
    <row r="27" spans="2:19" ht="12" customHeight="1" x14ac:dyDescent="0.2">
      <c r="B27" s="290">
        <v>0.41666666666666669</v>
      </c>
      <c r="C27" s="342">
        <v>209.76</v>
      </c>
      <c r="D27" s="342">
        <v>239.04</v>
      </c>
      <c r="E27" s="342">
        <v>251.83</v>
      </c>
      <c r="F27" s="342">
        <v>272.45999999999998</v>
      </c>
      <c r="G27" s="342">
        <v>281.74</v>
      </c>
      <c r="H27" s="342">
        <v>299.06</v>
      </c>
      <c r="I27" s="342">
        <v>323</v>
      </c>
      <c r="J27" s="342">
        <v>309.26</v>
      </c>
      <c r="K27" s="342">
        <v>346.44</v>
      </c>
      <c r="L27" s="342">
        <v>364.17</v>
      </c>
      <c r="M27" s="342">
        <v>381.8</v>
      </c>
      <c r="N27" s="342">
        <v>385.36</v>
      </c>
      <c r="O27" s="342">
        <v>391.67</v>
      </c>
      <c r="P27" s="342">
        <v>406.05</v>
      </c>
      <c r="Q27" s="342">
        <v>429.86</v>
      </c>
      <c r="R27" s="342">
        <v>442.73</v>
      </c>
      <c r="S27" s="342">
        <v>460.26</v>
      </c>
    </row>
    <row r="28" spans="2:19" ht="12" customHeight="1" x14ac:dyDescent="0.2">
      <c r="B28" s="290">
        <v>0.45833333333333331</v>
      </c>
      <c r="C28" s="342">
        <v>210.55</v>
      </c>
      <c r="D28" s="342">
        <v>236.32</v>
      </c>
      <c r="E28" s="342">
        <v>252.28</v>
      </c>
      <c r="F28" s="342">
        <v>275.47000000000003</v>
      </c>
      <c r="G28" s="342">
        <v>281.61</v>
      </c>
      <c r="H28" s="342">
        <v>299.52</v>
      </c>
      <c r="I28" s="342">
        <v>327.49</v>
      </c>
      <c r="J28" s="342">
        <v>319.18</v>
      </c>
      <c r="K28" s="342">
        <v>349.05</v>
      </c>
      <c r="L28" s="342">
        <v>366.12</v>
      </c>
      <c r="M28" s="342">
        <v>384.17</v>
      </c>
      <c r="N28" s="342">
        <v>383.83</v>
      </c>
      <c r="O28" s="342">
        <v>389.37</v>
      </c>
      <c r="P28" s="342">
        <v>407.78</v>
      </c>
      <c r="Q28" s="342">
        <v>429.44</v>
      </c>
      <c r="R28" s="342">
        <v>443.24</v>
      </c>
      <c r="S28" s="342">
        <v>457.65</v>
      </c>
    </row>
    <row r="29" spans="2:19" ht="12" customHeight="1" x14ac:dyDescent="0.2">
      <c r="B29" s="290">
        <v>0.5</v>
      </c>
      <c r="C29" s="342">
        <v>211.12</v>
      </c>
      <c r="D29" s="342">
        <v>234.12</v>
      </c>
      <c r="E29" s="342">
        <v>251.63</v>
      </c>
      <c r="F29" s="342">
        <v>275.97000000000003</v>
      </c>
      <c r="G29" s="342">
        <v>279.94</v>
      </c>
      <c r="H29" s="342">
        <v>298.58</v>
      </c>
      <c r="I29" s="342">
        <v>333.17</v>
      </c>
      <c r="J29" s="342">
        <v>327.64999999999998</v>
      </c>
      <c r="K29" s="342">
        <v>350.68</v>
      </c>
      <c r="L29" s="342">
        <v>367.22</v>
      </c>
      <c r="M29" s="342">
        <v>386.62</v>
      </c>
      <c r="N29" s="342">
        <v>379.62</v>
      </c>
      <c r="O29" s="342">
        <v>386.99</v>
      </c>
      <c r="P29" s="342">
        <v>408.27</v>
      </c>
      <c r="Q29" s="342">
        <v>429.15</v>
      </c>
      <c r="R29" s="342">
        <v>441.25</v>
      </c>
      <c r="S29" s="342">
        <v>454.88</v>
      </c>
    </row>
    <row r="30" spans="2:19" ht="12" customHeight="1" x14ac:dyDescent="0.2">
      <c r="B30" s="290">
        <v>0.54166666666666663</v>
      </c>
      <c r="C30" s="342">
        <v>206.72</v>
      </c>
      <c r="D30" s="342">
        <v>231.47</v>
      </c>
      <c r="E30" s="342">
        <v>249.24</v>
      </c>
      <c r="F30" s="342">
        <v>273.58999999999997</v>
      </c>
      <c r="G30" s="342">
        <v>276.81</v>
      </c>
      <c r="H30" s="342">
        <v>295.20999999999998</v>
      </c>
      <c r="I30" s="342">
        <v>330.9</v>
      </c>
      <c r="J30" s="342">
        <v>326.37</v>
      </c>
      <c r="K30" s="342">
        <v>349.77</v>
      </c>
      <c r="L30" s="342">
        <v>365.82</v>
      </c>
      <c r="M30" s="342">
        <v>385.56</v>
      </c>
      <c r="N30" s="342">
        <v>376.03</v>
      </c>
      <c r="O30" s="342">
        <v>383.27</v>
      </c>
      <c r="P30" s="342">
        <v>406.08</v>
      </c>
      <c r="Q30" s="342">
        <v>425.86</v>
      </c>
      <c r="R30" s="342">
        <v>438.38</v>
      </c>
      <c r="S30" s="342">
        <v>451.63</v>
      </c>
    </row>
    <row r="31" spans="2:19" ht="12" customHeight="1" x14ac:dyDescent="0.2">
      <c r="B31" s="290">
        <v>0.58333333333333337</v>
      </c>
      <c r="C31" s="342">
        <v>203.89</v>
      </c>
      <c r="D31" s="342">
        <v>226.78</v>
      </c>
      <c r="E31" s="342">
        <v>247.08</v>
      </c>
      <c r="F31" s="342">
        <v>271.58999999999997</v>
      </c>
      <c r="G31" s="342">
        <v>272.93</v>
      </c>
      <c r="H31" s="342">
        <v>292.77999999999997</v>
      </c>
      <c r="I31" s="342">
        <v>330.05</v>
      </c>
      <c r="J31" s="342">
        <v>326.26</v>
      </c>
      <c r="K31" s="342">
        <v>349.83</v>
      </c>
      <c r="L31" s="342">
        <v>363.9</v>
      </c>
      <c r="M31" s="342">
        <v>383.99</v>
      </c>
      <c r="N31" s="342">
        <v>370.92</v>
      </c>
      <c r="O31" s="342">
        <v>378.81</v>
      </c>
      <c r="P31" s="342">
        <v>404.72</v>
      </c>
      <c r="Q31" s="342">
        <v>421.7</v>
      </c>
      <c r="R31" s="342">
        <v>433.87</v>
      </c>
      <c r="S31" s="342">
        <v>447.86</v>
      </c>
    </row>
    <row r="32" spans="2:19" ht="12" customHeight="1" x14ac:dyDescent="0.2">
      <c r="B32" s="290">
        <v>0.625</v>
      </c>
      <c r="C32" s="342">
        <v>200</v>
      </c>
      <c r="D32" s="342">
        <v>217.71</v>
      </c>
      <c r="E32" s="342">
        <v>246.18</v>
      </c>
      <c r="F32" s="342">
        <v>269.44</v>
      </c>
      <c r="G32" s="342">
        <v>268.98</v>
      </c>
      <c r="H32" s="342">
        <v>292.10000000000002</v>
      </c>
      <c r="I32" s="342">
        <v>327.63</v>
      </c>
      <c r="J32" s="342">
        <v>322.7</v>
      </c>
      <c r="K32" s="342">
        <v>350.15</v>
      </c>
      <c r="L32" s="342">
        <v>361.03</v>
      </c>
      <c r="M32" s="342">
        <v>382.43</v>
      </c>
      <c r="N32" s="342">
        <v>365.94</v>
      </c>
      <c r="O32" s="342">
        <v>373.46</v>
      </c>
      <c r="P32" s="342">
        <v>403.04</v>
      </c>
      <c r="Q32" s="342">
        <v>418.17</v>
      </c>
      <c r="R32" s="342">
        <v>428.32</v>
      </c>
      <c r="S32" s="342">
        <v>445.54</v>
      </c>
    </row>
    <row r="33" spans="2:32" ht="12" customHeight="1" x14ac:dyDescent="0.2">
      <c r="B33" s="290">
        <v>0.66666666666666663</v>
      </c>
      <c r="C33" s="342">
        <v>196.88</v>
      </c>
      <c r="D33" s="342">
        <v>225.45</v>
      </c>
      <c r="E33" s="342">
        <v>245.27</v>
      </c>
      <c r="F33" s="342">
        <v>267.85000000000002</v>
      </c>
      <c r="G33" s="342">
        <v>266.83999999999997</v>
      </c>
      <c r="H33" s="342">
        <v>292.63</v>
      </c>
      <c r="I33" s="342">
        <v>332.19</v>
      </c>
      <c r="J33" s="342">
        <v>320.70999999999998</v>
      </c>
      <c r="K33" s="342">
        <v>349.53</v>
      </c>
      <c r="L33" s="342">
        <v>359.15</v>
      </c>
      <c r="M33" s="342">
        <v>380.94</v>
      </c>
      <c r="N33" s="342">
        <v>363.6</v>
      </c>
      <c r="O33" s="342">
        <v>368.49</v>
      </c>
      <c r="P33" s="342">
        <v>402.14</v>
      </c>
      <c r="Q33" s="342">
        <v>414.23</v>
      </c>
      <c r="R33" s="342">
        <v>427.61</v>
      </c>
      <c r="S33" s="342">
        <v>453.2</v>
      </c>
    </row>
    <row r="34" spans="2:32" ht="12" customHeight="1" x14ac:dyDescent="0.2">
      <c r="B34" s="290">
        <v>0.70833333333333337</v>
      </c>
      <c r="C34" s="342">
        <v>197.17</v>
      </c>
      <c r="D34" s="342">
        <v>231.41</v>
      </c>
      <c r="E34" s="342">
        <v>243.77</v>
      </c>
      <c r="F34" s="342">
        <v>268.39</v>
      </c>
      <c r="G34" s="342">
        <v>266.08999999999997</v>
      </c>
      <c r="H34" s="342">
        <v>291.42</v>
      </c>
      <c r="I34" s="342">
        <v>345.91</v>
      </c>
      <c r="J34" s="342">
        <v>322.69</v>
      </c>
      <c r="K34" s="342">
        <v>350.6</v>
      </c>
      <c r="L34" s="342">
        <v>360.94</v>
      </c>
      <c r="M34" s="342">
        <v>377.92</v>
      </c>
      <c r="N34" s="342">
        <v>361.13</v>
      </c>
      <c r="O34" s="342">
        <v>367.48</v>
      </c>
      <c r="P34" s="342">
        <v>402.85</v>
      </c>
      <c r="Q34" s="342">
        <v>413.19</v>
      </c>
      <c r="R34" s="342">
        <v>427.98</v>
      </c>
      <c r="S34" s="342">
        <v>464.04</v>
      </c>
    </row>
    <row r="35" spans="2:32" ht="12" customHeight="1" x14ac:dyDescent="0.2">
      <c r="B35" s="290">
        <v>0.75</v>
      </c>
      <c r="C35" s="342">
        <v>198.8</v>
      </c>
      <c r="D35" s="342">
        <v>231.65</v>
      </c>
      <c r="E35" s="342">
        <v>242.43</v>
      </c>
      <c r="F35" s="342">
        <v>269.86</v>
      </c>
      <c r="G35" s="342">
        <v>267.74</v>
      </c>
      <c r="H35" s="342">
        <v>292.82</v>
      </c>
      <c r="I35" s="342">
        <v>345.51</v>
      </c>
      <c r="J35" s="342">
        <v>328.52</v>
      </c>
      <c r="K35" s="342">
        <v>353.41</v>
      </c>
      <c r="L35" s="342">
        <v>361.88</v>
      </c>
      <c r="M35" s="342">
        <v>374.63</v>
      </c>
      <c r="N35" s="342">
        <v>360.43</v>
      </c>
      <c r="O35" s="342">
        <v>371.35</v>
      </c>
      <c r="P35" s="342">
        <v>402.81</v>
      </c>
      <c r="Q35" s="342">
        <v>412.41</v>
      </c>
      <c r="R35" s="342">
        <v>429.87</v>
      </c>
      <c r="S35" s="342">
        <v>465.8</v>
      </c>
    </row>
    <row r="36" spans="2:32" ht="12" customHeight="1" x14ac:dyDescent="0.2">
      <c r="B36" s="290">
        <v>0.79166666666666663</v>
      </c>
      <c r="C36" s="342">
        <v>202.56</v>
      </c>
      <c r="D36" s="342">
        <v>235.01</v>
      </c>
      <c r="E36" s="342">
        <v>243.94</v>
      </c>
      <c r="F36" s="342">
        <v>273.16000000000003</v>
      </c>
      <c r="G36" s="342">
        <v>270.86</v>
      </c>
      <c r="H36" s="342">
        <v>296.99</v>
      </c>
      <c r="I36" s="342">
        <v>348.75</v>
      </c>
      <c r="J36" s="342">
        <v>333.26</v>
      </c>
      <c r="K36" s="342">
        <v>355.79</v>
      </c>
      <c r="L36" s="342">
        <v>365.14</v>
      </c>
      <c r="M36" s="342">
        <v>374.2</v>
      </c>
      <c r="N36" s="342">
        <v>359.86</v>
      </c>
      <c r="O36" s="342">
        <v>376.68</v>
      </c>
      <c r="P36" s="342">
        <v>402.91</v>
      </c>
      <c r="Q36" s="342">
        <v>412.72</v>
      </c>
      <c r="R36" s="342">
        <v>435.2</v>
      </c>
      <c r="S36" s="342">
        <v>469.65</v>
      </c>
    </row>
    <row r="37" spans="2:32" ht="12" customHeight="1" x14ac:dyDescent="0.2">
      <c r="B37" s="290">
        <v>0.83333333333333337</v>
      </c>
      <c r="C37" s="342">
        <v>206.18</v>
      </c>
      <c r="D37" s="342">
        <v>238.16</v>
      </c>
      <c r="E37" s="342">
        <v>246.09</v>
      </c>
      <c r="F37" s="342">
        <v>277.14</v>
      </c>
      <c r="G37" s="342">
        <v>275</v>
      </c>
      <c r="H37" s="342">
        <v>300.33</v>
      </c>
      <c r="I37" s="342">
        <v>348.54</v>
      </c>
      <c r="J37" s="342">
        <v>337.19</v>
      </c>
      <c r="K37" s="342">
        <v>357.92</v>
      </c>
      <c r="L37" s="342">
        <v>367.77</v>
      </c>
      <c r="M37" s="342">
        <v>373.48</v>
      </c>
      <c r="N37" s="342">
        <v>360.48</v>
      </c>
      <c r="O37" s="342">
        <v>380.27</v>
      </c>
      <c r="P37" s="342">
        <v>405.57</v>
      </c>
      <c r="Q37" s="342">
        <v>412.77</v>
      </c>
      <c r="R37" s="342">
        <v>441.55</v>
      </c>
      <c r="S37" s="342">
        <v>473.23</v>
      </c>
    </row>
    <row r="38" spans="2:32" ht="12" customHeight="1" x14ac:dyDescent="0.2">
      <c r="B38" s="290">
        <v>0.875</v>
      </c>
      <c r="C38" s="342">
        <v>211.98</v>
      </c>
      <c r="D38" s="342">
        <v>240.1</v>
      </c>
      <c r="E38" s="342">
        <v>248.84</v>
      </c>
      <c r="F38" s="342">
        <v>280.37</v>
      </c>
      <c r="G38" s="342">
        <v>278.89999999999998</v>
      </c>
      <c r="H38" s="342">
        <v>304.47000000000003</v>
      </c>
      <c r="I38" s="342">
        <v>350.56</v>
      </c>
      <c r="J38" s="342">
        <v>340.89</v>
      </c>
      <c r="K38" s="342">
        <v>359.09</v>
      </c>
      <c r="L38" s="342">
        <v>368.82</v>
      </c>
      <c r="M38" s="342">
        <v>372.58</v>
      </c>
      <c r="N38" s="342">
        <v>362.39</v>
      </c>
      <c r="O38" s="342">
        <v>384.11</v>
      </c>
      <c r="P38" s="342">
        <v>408.6</v>
      </c>
      <c r="Q38" s="342">
        <v>415.12</v>
      </c>
      <c r="R38" s="342">
        <v>446.53</v>
      </c>
      <c r="S38" s="342">
        <v>477.92</v>
      </c>
    </row>
    <row r="39" spans="2:32" ht="12" customHeight="1" x14ac:dyDescent="0.2">
      <c r="B39" s="290">
        <v>0.91666666666666663</v>
      </c>
      <c r="C39" s="342">
        <v>216</v>
      </c>
      <c r="D39" s="342">
        <v>243.83</v>
      </c>
      <c r="E39" s="342">
        <v>251.39</v>
      </c>
      <c r="F39" s="342">
        <v>282.51</v>
      </c>
      <c r="G39" s="342">
        <v>282.88</v>
      </c>
      <c r="H39" s="342">
        <v>307.77999999999997</v>
      </c>
      <c r="I39" s="342">
        <v>351.56</v>
      </c>
      <c r="J39" s="342">
        <v>343.91</v>
      </c>
      <c r="K39" s="342">
        <v>360.73</v>
      </c>
      <c r="L39" s="342">
        <v>370.15</v>
      </c>
      <c r="M39" s="342">
        <v>373.25</v>
      </c>
      <c r="N39" s="342">
        <v>364.46</v>
      </c>
      <c r="O39" s="342">
        <v>388.72</v>
      </c>
      <c r="P39" s="342">
        <v>411.51</v>
      </c>
      <c r="Q39" s="342">
        <v>416.6</v>
      </c>
      <c r="R39" s="342">
        <v>451.03</v>
      </c>
      <c r="S39" s="342">
        <v>482.86</v>
      </c>
    </row>
    <row r="40" spans="2:32" ht="12" customHeight="1" x14ac:dyDescent="0.2">
      <c r="B40" s="290">
        <v>0.95833333333333337</v>
      </c>
      <c r="C40" s="342">
        <v>219.51</v>
      </c>
      <c r="D40" s="342">
        <v>247.01</v>
      </c>
      <c r="E40" s="342">
        <v>253.18</v>
      </c>
      <c r="F40" s="342">
        <v>283.95999999999998</v>
      </c>
      <c r="G40" s="342">
        <v>285.70999999999998</v>
      </c>
      <c r="H40" s="342">
        <v>307.94</v>
      </c>
      <c r="I40" s="342">
        <v>350.32</v>
      </c>
      <c r="J40" s="342">
        <v>347.23</v>
      </c>
      <c r="K40" s="342">
        <v>360.2</v>
      </c>
      <c r="L40" s="342">
        <v>370.28</v>
      </c>
      <c r="M40" s="342">
        <v>374.14</v>
      </c>
      <c r="N40" s="342">
        <v>366.26</v>
      </c>
      <c r="O40" s="342">
        <v>391.66</v>
      </c>
      <c r="P40" s="342">
        <v>413.17</v>
      </c>
      <c r="Q40" s="342">
        <v>417.15</v>
      </c>
      <c r="R40" s="342">
        <v>455.06</v>
      </c>
      <c r="S40" s="342">
        <v>485.23</v>
      </c>
    </row>
    <row r="41" spans="2:32" ht="31.5" customHeight="1" x14ac:dyDescent="0.2">
      <c r="B41" s="288" t="s">
        <v>376</v>
      </c>
      <c r="C41" s="354">
        <v>205.71444444444447</v>
      </c>
      <c r="D41" s="354">
        <v>229.48541666666668</v>
      </c>
      <c r="E41" s="354">
        <v>243.47416666666672</v>
      </c>
      <c r="F41" s="354">
        <v>268.38875000000002</v>
      </c>
      <c r="G41" s="354">
        <v>276.64916666666664</v>
      </c>
      <c r="H41" s="354">
        <v>293.77583333333331</v>
      </c>
      <c r="I41" s="354">
        <v>325.41125</v>
      </c>
      <c r="J41" s="354">
        <v>323.34249999999997</v>
      </c>
      <c r="K41" s="354">
        <v>346.96250000000003</v>
      </c>
      <c r="L41" s="354">
        <v>359.49374999999992</v>
      </c>
      <c r="M41" s="354">
        <v>373.10958333333332</v>
      </c>
      <c r="N41" s="354">
        <v>372.14499999999998</v>
      </c>
      <c r="O41" s="354">
        <v>380.17208333333338</v>
      </c>
      <c r="P41" s="354">
        <v>401.38375000000002</v>
      </c>
      <c r="Q41" s="354">
        <v>417.95499999999998</v>
      </c>
      <c r="R41" s="354">
        <v>432.74041666666659</v>
      </c>
      <c r="S41" s="354">
        <v>460.58791666666662</v>
      </c>
    </row>
    <row r="42" spans="2:32" ht="28.5" customHeight="1" x14ac:dyDescent="0.2">
      <c r="B42" s="288" t="s">
        <v>377</v>
      </c>
      <c r="C42" s="375" t="s">
        <v>378</v>
      </c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7"/>
    </row>
    <row r="43" spans="2:32" ht="12" customHeight="1" x14ac:dyDescent="0.2">
      <c r="B43" s="347"/>
    </row>
    <row r="44" spans="2:32" ht="12" customHeight="1" x14ac:dyDescent="0.2">
      <c r="B44" s="332"/>
    </row>
    <row r="45" spans="2:32" ht="12" customHeight="1" x14ac:dyDescent="0.2">
      <c r="B45" s="332"/>
    </row>
    <row r="46" spans="2:32" ht="12" customHeight="1" x14ac:dyDescent="0.2">
      <c r="B46" s="379"/>
      <c r="C46" s="379"/>
      <c r="D46" s="379"/>
      <c r="E46" s="379"/>
      <c r="F46" s="366" t="s">
        <v>361</v>
      </c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8"/>
    </row>
    <row r="47" spans="2:32" ht="12" customHeight="1" x14ac:dyDescent="0.2">
      <c r="B47" s="379"/>
      <c r="C47" s="379"/>
      <c r="D47" s="379"/>
      <c r="E47" s="379"/>
      <c r="F47" s="369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1"/>
    </row>
    <row r="48" spans="2:32" ht="12" customHeight="1" x14ac:dyDescent="0.2">
      <c r="B48" s="379"/>
      <c r="C48" s="379"/>
      <c r="D48" s="379"/>
      <c r="E48" s="379"/>
      <c r="F48" s="372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4"/>
    </row>
    <row r="49" spans="2:33" ht="12" customHeight="1" x14ac:dyDescent="0.2">
      <c r="B49" s="280"/>
      <c r="C49" s="280"/>
      <c r="D49" s="280"/>
      <c r="E49" s="280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</row>
    <row r="50" spans="2:33" ht="12" customHeight="1" x14ac:dyDescent="0.2">
      <c r="B50" s="359" t="s">
        <v>188</v>
      </c>
      <c r="C50" s="359"/>
      <c r="D50" s="282"/>
      <c r="E50" s="282"/>
      <c r="F50" s="283" t="s">
        <v>328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</row>
    <row r="51" spans="2:33" ht="12" customHeight="1" x14ac:dyDescent="0.2">
      <c r="B51" s="284"/>
      <c r="C51" s="284"/>
      <c r="D51" s="284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</row>
    <row r="52" spans="2:33" ht="12" customHeight="1" x14ac:dyDescent="0.2">
      <c r="B52" s="282" t="s">
        <v>236</v>
      </c>
      <c r="C52" s="282"/>
      <c r="D52" s="282"/>
      <c r="E52" s="282"/>
      <c r="F52" s="283" t="s">
        <v>321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139" t="s">
        <v>189</v>
      </c>
      <c r="R52" s="282"/>
      <c r="S52" s="282"/>
      <c r="T52" s="282"/>
      <c r="U52" s="282"/>
      <c r="V52" s="287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</row>
    <row r="53" spans="2:33" ht="12" customHeight="1" x14ac:dyDescent="0.2">
      <c r="B53" s="284"/>
      <c r="C53" s="284"/>
      <c r="D53" s="284"/>
      <c r="E53" s="284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</row>
    <row r="54" spans="2:33" ht="12" customHeight="1" x14ac:dyDescent="0.2">
      <c r="B54" s="360" t="s">
        <v>217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</row>
    <row r="55" spans="2:33" ht="12" customHeight="1" x14ac:dyDescent="0.2">
      <c r="B55" s="284"/>
      <c r="C55" s="284"/>
      <c r="D55" s="284"/>
      <c r="E55" s="284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</row>
    <row r="56" spans="2:33" ht="12" customHeight="1" x14ac:dyDescent="0.2">
      <c r="B56" s="282" t="s">
        <v>33</v>
      </c>
      <c r="C56" s="282"/>
      <c r="D56" s="282"/>
      <c r="E56" s="282"/>
      <c r="F56" s="286" t="s">
        <v>317</v>
      </c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2" t="s">
        <v>8</v>
      </c>
      <c r="R56" s="282"/>
      <c r="S56" s="282"/>
      <c r="T56" s="282"/>
      <c r="U56" s="282"/>
      <c r="V56" s="333" t="s">
        <v>14</v>
      </c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</row>
    <row r="57" spans="2:33" ht="12" customHeight="1" x14ac:dyDescent="0.2">
      <c r="B57" s="284"/>
      <c r="C57" s="284"/>
      <c r="D57" s="284"/>
      <c r="E57" s="284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</row>
    <row r="58" spans="2:33" ht="12" customHeight="1" x14ac:dyDescent="0.2">
      <c r="B58" s="282" t="s">
        <v>9</v>
      </c>
      <c r="C58" s="282"/>
      <c r="D58" s="282"/>
      <c r="E58" s="282"/>
      <c r="F58" s="286" t="s">
        <v>318</v>
      </c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2" t="s">
        <v>10</v>
      </c>
      <c r="R58" s="282"/>
      <c r="S58" s="282"/>
      <c r="T58" s="282"/>
      <c r="U58" s="282"/>
      <c r="V58" s="382">
        <v>1193085163</v>
      </c>
      <c r="W58" s="382"/>
      <c r="X58" s="286"/>
      <c r="Y58" s="286"/>
      <c r="Z58" s="286"/>
      <c r="AA58" s="286"/>
      <c r="AB58" s="286"/>
      <c r="AC58" s="286"/>
      <c r="AD58" s="286"/>
      <c r="AE58" s="286"/>
      <c r="AF58" s="286"/>
    </row>
    <row r="59" spans="2:33" ht="12" customHeight="1" x14ac:dyDescent="0.2">
      <c r="B59" s="280"/>
      <c r="C59" s="280"/>
      <c r="D59" s="280"/>
      <c r="E59" s="280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</row>
    <row r="60" spans="2:33" ht="12" customHeight="1" x14ac:dyDescent="0.2">
      <c r="B60" s="288" t="s">
        <v>257</v>
      </c>
      <c r="C60" s="339">
        <v>1</v>
      </c>
      <c r="D60" s="339">
        <v>2</v>
      </c>
      <c r="E60" s="339">
        <v>3</v>
      </c>
      <c r="F60" s="339">
        <v>4</v>
      </c>
      <c r="G60" s="339">
        <v>5</v>
      </c>
      <c r="H60" s="339">
        <v>6</v>
      </c>
      <c r="I60" s="339">
        <v>7</v>
      </c>
      <c r="J60" s="339">
        <v>8</v>
      </c>
      <c r="K60" s="339">
        <v>9</v>
      </c>
      <c r="L60" s="339">
        <v>10</v>
      </c>
      <c r="M60" s="339">
        <v>11</v>
      </c>
      <c r="N60" s="339">
        <v>12</v>
      </c>
      <c r="O60" s="339">
        <v>13</v>
      </c>
      <c r="P60" s="339">
        <v>14</v>
      </c>
      <c r="Q60" s="339">
        <v>15</v>
      </c>
      <c r="R60" s="339">
        <v>16</v>
      </c>
      <c r="S60" s="339">
        <v>17</v>
      </c>
      <c r="T60" s="339">
        <v>18</v>
      </c>
      <c r="U60" s="339">
        <v>19</v>
      </c>
      <c r="V60" s="339">
        <v>20</v>
      </c>
      <c r="W60" s="339">
        <v>21</v>
      </c>
      <c r="X60" s="339">
        <v>22</v>
      </c>
      <c r="Y60" s="339">
        <v>23</v>
      </c>
      <c r="Z60" s="339">
        <v>24</v>
      </c>
      <c r="AA60" s="339">
        <v>25</v>
      </c>
      <c r="AB60" s="339">
        <v>26</v>
      </c>
      <c r="AC60" s="339">
        <v>27</v>
      </c>
      <c r="AD60" s="339">
        <v>28</v>
      </c>
      <c r="AE60" s="339">
        <v>29</v>
      </c>
      <c r="AF60" s="339">
        <v>30</v>
      </c>
      <c r="AG60" s="339">
        <v>31</v>
      </c>
    </row>
    <row r="61" spans="2:33" ht="12" customHeight="1" x14ac:dyDescent="0.2">
      <c r="B61" s="290">
        <v>0</v>
      </c>
      <c r="C61" s="342">
        <v>477.16</v>
      </c>
      <c r="D61" s="342">
        <v>483.6</v>
      </c>
      <c r="E61" s="342">
        <v>474.93</v>
      </c>
      <c r="F61" s="342">
        <v>511.91</v>
      </c>
      <c r="G61" s="342">
        <v>523.91</v>
      </c>
      <c r="H61" s="342">
        <v>520.04</v>
      </c>
      <c r="I61" s="342">
        <v>545.05999999999995</v>
      </c>
      <c r="J61" s="342">
        <v>567.64</v>
      </c>
      <c r="K61" s="342">
        <v>572.07000000000005</v>
      </c>
      <c r="L61" s="342">
        <v>598.97</v>
      </c>
      <c r="M61" s="342">
        <v>600.62</v>
      </c>
      <c r="N61" s="342">
        <v>596.41999999999996</v>
      </c>
      <c r="O61" s="342">
        <v>623.65</v>
      </c>
      <c r="P61" s="342">
        <v>636.92999999999995</v>
      </c>
      <c r="Q61" s="342">
        <v>652.27</v>
      </c>
      <c r="R61" s="342">
        <v>675.03</v>
      </c>
      <c r="S61" s="342">
        <v>664.29</v>
      </c>
      <c r="T61" s="342">
        <v>704.53</v>
      </c>
      <c r="U61" s="342">
        <v>705.17</v>
      </c>
      <c r="V61" s="342">
        <v>715.67</v>
      </c>
      <c r="W61" s="342">
        <v>726.46</v>
      </c>
      <c r="X61" s="342">
        <v>745.22</v>
      </c>
      <c r="Y61" s="342">
        <v>789.24</v>
      </c>
      <c r="Z61" s="342">
        <v>775.45</v>
      </c>
      <c r="AA61" s="342">
        <v>793.88</v>
      </c>
      <c r="AB61" s="342">
        <v>783.86</v>
      </c>
      <c r="AC61" s="342">
        <v>801.49</v>
      </c>
      <c r="AD61" s="342">
        <v>821.6</v>
      </c>
      <c r="AE61" s="342">
        <v>831.36</v>
      </c>
      <c r="AF61" s="342">
        <v>852.84</v>
      </c>
      <c r="AG61" s="342">
        <v>840.8</v>
      </c>
    </row>
    <row r="62" spans="2:33" ht="12" customHeight="1" x14ac:dyDescent="0.2">
      <c r="B62" s="290">
        <v>4.1666666666666664E-2</v>
      </c>
      <c r="C62" s="342">
        <v>468.42</v>
      </c>
      <c r="D62" s="342">
        <v>483.12</v>
      </c>
      <c r="E62" s="342">
        <v>477.13</v>
      </c>
      <c r="F62" s="342">
        <v>512.38</v>
      </c>
      <c r="G62" s="342">
        <v>524.69000000000005</v>
      </c>
      <c r="H62" s="342">
        <v>521.54999999999995</v>
      </c>
      <c r="I62" s="342">
        <v>541.41999999999996</v>
      </c>
      <c r="J62" s="342">
        <v>567.15</v>
      </c>
      <c r="K62" s="342">
        <v>574.02</v>
      </c>
      <c r="L62" s="342">
        <v>601.96</v>
      </c>
      <c r="M62" s="342">
        <v>599.33000000000004</v>
      </c>
      <c r="N62" s="342">
        <v>599.67999999999995</v>
      </c>
      <c r="O62" s="342">
        <v>622.65</v>
      </c>
      <c r="P62" s="342">
        <v>634.97</v>
      </c>
      <c r="Q62" s="342">
        <v>650.22</v>
      </c>
      <c r="R62" s="342">
        <v>670.27</v>
      </c>
      <c r="S62" s="342">
        <v>665.47</v>
      </c>
      <c r="T62" s="342">
        <v>700.98</v>
      </c>
      <c r="U62" s="342">
        <v>701.61</v>
      </c>
      <c r="V62" s="342">
        <v>712.5</v>
      </c>
      <c r="W62" s="342">
        <v>725.13</v>
      </c>
      <c r="X62" s="342">
        <v>743.01</v>
      </c>
      <c r="Y62" s="342">
        <v>788.4</v>
      </c>
      <c r="Z62" s="342">
        <v>775.82</v>
      </c>
      <c r="AA62" s="342">
        <v>790.1</v>
      </c>
      <c r="AB62" s="342">
        <v>780.05</v>
      </c>
      <c r="AC62" s="342">
        <v>798.59</v>
      </c>
      <c r="AD62" s="342">
        <v>817.44</v>
      </c>
      <c r="AE62" s="342">
        <v>826.28</v>
      </c>
      <c r="AF62" s="342">
        <v>846.51</v>
      </c>
      <c r="AG62" s="342">
        <v>841.09</v>
      </c>
    </row>
    <row r="63" spans="2:33" ht="12" customHeight="1" x14ac:dyDescent="0.2">
      <c r="B63" s="290">
        <v>8.3333333333333329E-2</v>
      </c>
      <c r="C63" s="342">
        <v>468.52</v>
      </c>
      <c r="D63" s="342">
        <v>481.95</v>
      </c>
      <c r="E63" s="342">
        <v>480.84</v>
      </c>
      <c r="F63" s="342">
        <v>508.45</v>
      </c>
      <c r="G63" s="342">
        <v>519.58000000000004</v>
      </c>
      <c r="H63" s="342">
        <v>522.98</v>
      </c>
      <c r="I63" s="342">
        <v>536.20000000000005</v>
      </c>
      <c r="J63" s="342">
        <v>554.94000000000005</v>
      </c>
      <c r="K63" s="342">
        <v>571.89</v>
      </c>
      <c r="L63" s="342">
        <v>604.46</v>
      </c>
      <c r="M63" s="342">
        <v>599.92999999999995</v>
      </c>
      <c r="N63" s="342">
        <v>600.97</v>
      </c>
      <c r="O63" s="342">
        <v>620.25</v>
      </c>
      <c r="P63" s="342">
        <v>631.13</v>
      </c>
      <c r="Q63" s="342">
        <v>645.47</v>
      </c>
      <c r="R63" s="342">
        <v>665.36</v>
      </c>
      <c r="S63" s="342">
        <v>666.18</v>
      </c>
      <c r="T63" s="342">
        <v>694.24</v>
      </c>
      <c r="U63" s="342">
        <v>696.91</v>
      </c>
      <c r="V63" s="342">
        <v>710.36</v>
      </c>
      <c r="W63" s="342">
        <v>722.13</v>
      </c>
      <c r="X63" s="342">
        <v>740</v>
      </c>
      <c r="Y63" s="342">
        <v>779.51</v>
      </c>
      <c r="Z63" s="342">
        <v>776.05</v>
      </c>
      <c r="AA63" s="342">
        <v>787.44</v>
      </c>
      <c r="AB63" s="342">
        <v>778.65</v>
      </c>
      <c r="AC63" s="342">
        <v>793.66</v>
      </c>
      <c r="AD63" s="342">
        <v>812.81</v>
      </c>
      <c r="AE63" s="342">
        <v>819.19</v>
      </c>
      <c r="AF63" s="342">
        <v>837.25</v>
      </c>
      <c r="AG63" s="342">
        <v>840.66</v>
      </c>
    </row>
    <row r="64" spans="2:33" ht="12" customHeight="1" x14ac:dyDescent="0.2">
      <c r="B64" s="290">
        <v>0.125</v>
      </c>
      <c r="C64" s="342">
        <v>468.74</v>
      </c>
      <c r="D64" s="342">
        <v>481.25</v>
      </c>
      <c r="E64" s="342">
        <v>483.79</v>
      </c>
      <c r="F64" s="342">
        <v>504.68</v>
      </c>
      <c r="G64" s="342">
        <v>515.16999999999996</v>
      </c>
      <c r="H64" s="342">
        <v>524.26</v>
      </c>
      <c r="I64" s="342">
        <v>535.04999999999995</v>
      </c>
      <c r="J64" s="342">
        <v>552.41</v>
      </c>
      <c r="K64" s="342">
        <v>568.28</v>
      </c>
      <c r="L64" s="342">
        <v>592.48</v>
      </c>
      <c r="M64" s="342">
        <v>596.91999999999996</v>
      </c>
      <c r="N64" s="342">
        <v>602.22</v>
      </c>
      <c r="O64" s="342">
        <v>618.35</v>
      </c>
      <c r="P64" s="342">
        <v>628.14</v>
      </c>
      <c r="Q64" s="342">
        <v>642.54</v>
      </c>
      <c r="R64" s="342">
        <v>662.87</v>
      </c>
      <c r="S64" s="342">
        <v>666.85</v>
      </c>
      <c r="T64" s="342">
        <v>687.11</v>
      </c>
      <c r="U64" s="342">
        <v>694.68</v>
      </c>
      <c r="V64" s="342">
        <v>707.69</v>
      </c>
      <c r="W64" s="342">
        <v>719.63</v>
      </c>
      <c r="X64" s="342">
        <v>736.01</v>
      </c>
      <c r="Y64" s="342">
        <v>774.7</v>
      </c>
      <c r="Z64" s="342">
        <v>776.39</v>
      </c>
      <c r="AA64" s="342">
        <v>785.33</v>
      </c>
      <c r="AB64" s="342">
        <v>777.07</v>
      </c>
      <c r="AC64" s="342">
        <v>789.79</v>
      </c>
      <c r="AD64" s="342">
        <v>808.65</v>
      </c>
      <c r="AE64" s="342">
        <v>816.64</v>
      </c>
      <c r="AF64" s="342">
        <v>830.74</v>
      </c>
      <c r="AG64" s="342">
        <v>841</v>
      </c>
    </row>
    <row r="65" spans="2:33" ht="12" customHeight="1" x14ac:dyDescent="0.2">
      <c r="B65" s="290">
        <v>0.16666666666666666</v>
      </c>
      <c r="C65" s="342">
        <v>469.39</v>
      </c>
      <c r="D65" s="342">
        <v>478.7</v>
      </c>
      <c r="E65" s="342">
        <v>486.35</v>
      </c>
      <c r="F65" s="342">
        <v>503.98</v>
      </c>
      <c r="G65" s="342">
        <v>513.88</v>
      </c>
      <c r="H65" s="342">
        <v>526.17999999999995</v>
      </c>
      <c r="I65" s="342">
        <v>535.35</v>
      </c>
      <c r="J65" s="342">
        <v>553.08000000000004</v>
      </c>
      <c r="K65" s="342">
        <v>569.07000000000005</v>
      </c>
      <c r="L65" s="342">
        <v>581.47</v>
      </c>
      <c r="M65" s="342">
        <v>597.05999999999995</v>
      </c>
      <c r="N65" s="342">
        <v>603.09</v>
      </c>
      <c r="O65" s="342">
        <v>616.9</v>
      </c>
      <c r="P65" s="342">
        <v>627.12</v>
      </c>
      <c r="Q65" s="342">
        <v>642.71</v>
      </c>
      <c r="R65" s="342">
        <v>660.82</v>
      </c>
      <c r="S65" s="342">
        <v>667.98</v>
      </c>
      <c r="T65" s="342">
        <v>684.93</v>
      </c>
      <c r="U65" s="342">
        <v>695.59</v>
      </c>
      <c r="V65" s="342">
        <v>707.52</v>
      </c>
      <c r="W65" s="342">
        <v>720.42</v>
      </c>
      <c r="X65" s="342">
        <v>735.41</v>
      </c>
      <c r="Y65" s="342">
        <v>770.87</v>
      </c>
      <c r="Z65" s="342">
        <v>777.2</v>
      </c>
      <c r="AA65" s="342">
        <v>785.31</v>
      </c>
      <c r="AB65" s="342">
        <v>776.78</v>
      </c>
      <c r="AC65" s="342">
        <v>790.15</v>
      </c>
      <c r="AD65" s="342">
        <v>806.94</v>
      </c>
      <c r="AE65" s="342">
        <v>815.97</v>
      </c>
      <c r="AF65" s="342">
        <v>828.24</v>
      </c>
      <c r="AG65" s="342">
        <v>841.63</v>
      </c>
    </row>
    <row r="66" spans="2:33" ht="12" customHeight="1" x14ac:dyDescent="0.2">
      <c r="B66" s="290">
        <v>0.20833333333333334</v>
      </c>
      <c r="C66" s="342">
        <v>469.81</v>
      </c>
      <c r="D66" s="342">
        <v>479.79</v>
      </c>
      <c r="E66" s="342">
        <v>487.91</v>
      </c>
      <c r="F66" s="342">
        <v>505.23</v>
      </c>
      <c r="G66" s="342">
        <v>513.62</v>
      </c>
      <c r="H66" s="342">
        <v>527.33000000000004</v>
      </c>
      <c r="I66" s="342">
        <v>535.74</v>
      </c>
      <c r="J66" s="342">
        <v>553.27</v>
      </c>
      <c r="K66" s="342">
        <v>570.65</v>
      </c>
      <c r="L66" s="342">
        <v>582.97</v>
      </c>
      <c r="M66" s="342">
        <v>597.79999999999995</v>
      </c>
      <c r="N66" s="342">
        <v>602.85</v>
      </c>
      <c r="O66" s="342">
        <v>616.91</v>
      </c>
      <c r="P66" s="342">
        <v>627.33000000000004</v>
      </c>
      <c r="Q66" s="342">
        <v>643.38</v>
      </c>
      <c r="R66" s="342">
        <v>660.95</v>
      </c>
      <c r="S66" s="342">
        <v>668.36</v>
      </c>
      <c r="T66" s="342">
        <v>684.77</v>
      </c>
      <c r="U66" s="342">
        <v>696.18</v>
      </c>
      <c r="V66" s="342">
        <v>708.02</v>
      </c>
      <c r="W66" s="342">
        <v>721.19</v>
      </c>
      <c r="X66" s="342">
        <v>736.49</v>
      </c>
      <c r="Y66" s="342">
        <v>769.43</v>
      </c>
      <c r="Z66" s="342">
        <v>777.94</v>
      </c>
      <c r="AA66" s="342">
        <v>785.67</v>
      </c>
      <c r="AB66" s="342">
        <v>776.95</v>
      </c>
      <c r="AC66" s="342">
        <v>790.86</v>
      </c>
      <c r="AD66" s="342">
        <v>806.12</v>
      </c>
      <c r="AE66" s="342">
        <v>815.88</v>
      </c>
      <c r="AF66" s="342">
        <v>826.68</v>
      </c>
      <c r="AG66" s="342">
        <v>841.23</v>
      </c>
    </row>
    <row r="67" spans="2:33" ht="12" customHeight="1" x14ac:dyDescent="0.2">
      <c r="B67" s="290">
        <v>0.25</v>
      </c>
      <c r="C67" s="342">
        <v>472.83</v>
      </c>
      <c r="D67" s="342">
        <v>481.14</v>
      </c>
      <c r="E67" s="342">
        <v>493.36</v>
      </c>
      <c r="F67" s="342">
        <v>509.8</v>
      </c>
      <c r="G67" s="342">
        <v>515.63</v>
      </c>
      <c r="H67" s="342">
        <v>529.52</v>
      </c>
      <c r="I67" s="342">
        <v>536.70000000000005</v>
      </c>
      <c r="J67" s="342">
        <v>554.95000000000005</v>
      </c>
      <c r="K67" s="342">
        <v>573.41</v>
      </c>
      <c r="L67" s="342">
        <v>584.04999999999995</v>
      </c>
      <c r="M67" s="342">
        <v>601.98</v>
      </c>
      <c r="N67" s="342">
        <v>605.23</v>
      </c>
      <c r="O67" s="342">
        <v>621.21</v>
      </c>
      <c r="P67" s="342">
        <v>631.09</v>
      </c>
      <c r="Q67" s="342">
        <v>651.62</v>
      </c>
      <c r="R67" s="342">
        <v>661.77</v>
      </c>
      <c r="S67" s="342">
        <v>670.82</v>
      </c>
      <c r="T67" s="342">
        <v>689.18</v>
      </c>
      <c r="U67" s="342">
        <v>699.81</v>
      </c>
      <c r="V67" s="342">
        <v>711.83</v>
      </c>
      <c r="W67" s="342">
        <v>725.63</v>
      </c>
      <c r="X67" s="342">
        <v>744.06</v>
      </c>
      <c r="Y67" s="342">
        <v>770.61</v>
      </c>
      <c r="Z67" s="342">
        <v>787.57</v>
      </c>
      <c r="AA67" s="342">
        <v>799.13</v>
      </c>
      <c r="AB67" s="342">
        <v>780.09</v>
      </c>
      <c r="AC67" s="342">
        <v>800.24</v>
      </c>
      <c r="AD67" s="342">
        <v>811.88</v>
      </c>
      <c r="AE67" s="342">
        <v>820.83</v>
      </c>
      <c r="AF67" s="342">
        <v>827.61</v>
      </c>
      <c r="AG67" s="342">
        <v>843.8</v>
      </c>
    </row>
    <row r="68" spans="2:33" ht="12" customHeight="1" x14ac:dyDescent="0.2">
      <c r="B68" s="290">
        <v>0.29166666666666669</v>
      </c>
      <c r="C68" s="342">
        <v>475.75</v>
      </c>
      <c r="D68" s="342">
        <v>483.1</v>
      </c>
      <c r="E68" s="342">
        <v>499.15</v>
      </c>
      <c r="F68" s="342">
        <v>513.67999999999995</v>
      </c>
      <c r="G68" s="342">
        <v>518.94000000000005</v>
      </c>
      <c r="H68" s="342">
        <v>533.35</v>
      </c>
      <c r="I68" s="342">
        <v>539.28</v>
      </c>
      <c r="J68" s="342">
        <v>558.89</v>
      </c>
      <c r="K68" s="342">
        <v>575.61</v>
      </c>
      <c r="L68" s="342">
        <v>587.58000000000004</v>
      </c>
      <c r="M68" s="342">
        <v>606.58000000000004</v>
      </c>
      <c r="N68" s="342">
        <v>608.72</v>
      </c>
      <c r="O68" s="342">
        <v>625.16</v>
      </c>
      <c r="P68" s="342">
        <v>639.62</v>
      </c>
      <c r="Q68" s="342">
        <v>660.52</v>
      </c>
      <c r="R68" s="342">
        <v>663.05</v>
      </c>
      <c r="S68" s="342">
        <v>676.06</v>
      </c>
      <c r="T68" s="342">
        <v>694.71</v>
      </c>
      <c r="U68" s="342">
        <v>706.36</v>
      </c>
      <c r="V68" s="342">
        <v>719.64</v>
      </c>
      <c r="W68" s="342">
        <v>731.37</v>
      </c>
      <c r="X68" s="342">
        <v>752.63</v>
      </c>
      <c r="Y68" s="342">
        <v>771.21</v>
      </c>
      <c r="Z68" s="342">
        <v>793.46</v>
      </c>
      <c r="AA68" s="342">
        <v>811.12</v>
      </c>
      <c r="AB68" s="342">
        <v>787.28</v>
      </c>
      <c r="AC68" s="342">
        <v>807.16</v>
      </c>
      <c r="AD68" s="342">
        <v>819.13</v>
      </c>
      <c r="AE68" s="342">
        <v>827.87</v>
      </c>
      <c r="AF68" s="342">
        <v>830.68</v>
      </c>
      <c r="AG68" s="342">
        <v>849.1</v>
      </c>
    </row>
    <row r="69" spans="2:33" ht="12" customHeight="1" x14ac:dyDescent="0.2">
      <c r="B69" s="290">
        <v>0.33333333333333331</v>
      </c>
      <c r="C69" s="342">
        <v>478.18</v>
      </c>
      <c r="D69" s="342">
        <v>484.88</v>
      </c>
      <c r="E69" s="342">
        <v>504.69</v>
      </c>
      <c r="F69" s="342">
        <v>516.41999999999996</v>
      </c>
      <c r="G69" s="342">
        <v>524.19000000000005</v>
      </c>
      <c r="H69" s="342">
        <v>536.04</v>
      </c>
      <c r="I69" s="342">
        <v>542.49</v>
      </c>
      <c r="J69" s="342">
        <v>561.97</v>
      </c>
      <c r="K69" s="342">
        <v>577.42999999999995</v>
      </c>
      <c r="L69" s="342">
        <v>590.34</v>
      </c>
      <c r="M69" s="342">
        <v>609.49</v>
      </c>
      <c r="N69" s="342">
        <v>610.29999999999995</v>
      </c>
      <c r="O69" s="342">
        <v>628.77</v>
      </c>
      <c r="P69" s="342">
        <v>645.82000000000005</v>
      </c>
      <c r="Q69" s="342">
        <v>666.69</v>
      </c>
      <c r="R69" s="342">
        <v>664.87</v>
      </c>
      <c r="S69" s="342">
        <v>682.19</v>
      </c>
      <c r="T69" s="342">
        <v>702.16</v>
      </c>
      <c r="U69" s="342">
        <v>711.41</v>
      </c>
      <c r="V69" s="342">
        <v>723.42</v>
      </c>
      <c r="W69" s="342">
        <v>735.5</v>
      </c>
      <c r="X69" s="342">
        <v>757.14</v>
      </c>
      <c r="Y69" s="342">
        <v>769.06</v>
      </c>
      <c r="Z69" s="342">
        <v>799.37</v>
      </c>
      <c r="AA69" s="342">
        <v>817.24</v>
      </c>
      <c r="AB69" s="342">
        <v>793.93</v>
      </c>
      <c r="AC69" s="342">
        <v>817.99</v>
      </c>
      <c r="AD69" s="342">
        <v>824.72</v>
      </c>
      <c r="AE69" s="342">
        <v>835.83</v>
      </c>
      <c r="AF69" s="342">
        <v>832.61</v>
      </c>
      <c r="AG69" s="342">
        <v>852.11</v>
      </c>
    </row>
    <row r="70" spans="2:33" ht="12" customHeight="1" x14ac:dyDescent="0.2">
      <c r="B70" s="290">
        <v>0.375</v>
      </c>
      <c r="C70" s="342">
        <v>480.19</v>
      </c>
      <c r="D70" s="342">
        <v>485.43</v>
      </c>
      <c r="E70" s="342">
        <v>508.09</v>
      </c>
      <c r="F70" s="342">
        <v>519.45000000000005</v>
      </c>
      <c r="G70" s="342">
        <v>526.42999999999995</v>
      </c>
      <c r="H70" s="342">
        <v>537.30999999999995</v>
      </c>
      <c r="I70" s="342">
        <v>546.54</v>
      </c>
      <c r="J70" s="342">
        <v>565.73</v>
      </c>
      <c r="K70" s="342">
        <v>578.59</v>
      </c>
      <c r="L70" s="342">
        <v>592.01</v>
      </c>
      <c r="M70" s="342">
        <v>609.59</v>
      </c>
      <c r="N70" s="342">
        <v>612.03</v>
      </c>
      <c r="O70" s="342">
        <v>632.84</v>
      </c>
      <c r="P70" s="342">
        <v>651.33000000000004</v>
      </c>
      <c r="Q70" s="342">
        <v>672.02</v>
      </c>
      <c r="R70" s="342">
        <v>666.05</v>
      </c>
      <c r="S70" s="342">
        <v>688.27</v>
      </c>
      <c r="T70" s="342">
        <v>705.98</v>
      </c>
      <c r="U70" s="342">
        <v>716.98</v>
      </c>
      <c r="V70" s="342">
        <v>725.29</v>
      </c>
      <c r="W70" s="342">
        <v>737.56</v>
      </c>
      <c r="X70" s="342">
        <v>760.07</v>
      </c>
      <c r="Y70" s="342">
        <v>768.16</v>
      </c>
      <c r="Z70" s="342">
        <v>803.28</v>
      </c>
      <c r="AA70" s="342">
        <v>819.07</v>
      </c>
      <c r="AB70" s="342">
        <v>799.59</v>
      </c>
      <c r="AC70" s="342">
        <v>829.86</v>
      </c>
      <c r="AD70" s="342">
        <v>830.77</v>
      </c>
      <c r="AE70" s="342">
        <v>840.99</v>
      </c>
      <c r="AF70" s="342">
        <v>834.23</v>
      </c>
      <c r="AG70" s="342">
        <v>853.54</v>
      </c>
    </row>
    <row r="71" spans="2:33" ht="12" customHeight="1" x14ac:dyDescent="0.2">
      <c r="B71" s="290">
        <v>0.41666666666666669</v>
      </c>
      <c r="C71" s="342">
        <v>485.23</v>
      </c>
      <c r="D71" s="342">
        <v>485.12</v>
      </c>
      <c r="E71" s="342">
        <v>509.37</v>
      </c>
      <c r="F71" s="342">
        <v>521.01</v>
      </c>
      <c r="G71" s="342">
        <v>526.34</v>
      </c>
      <c r="H71" s="342">
        <v>537.51</v>
      </c>
      <c r="I71" s="342">
        <v>550.1</v>
      </c>
      <c r="J71" s="342">
        <v>568</v>
      </c>
      <c r="K71" s="342">
        <v>577.49</v>
      </c>
      <c r="L71" s="342">
        <v>592.70000000000005</v>
      </c>
      <c r="M71" s="342">
        <v>611.49</v>
      </c>
      <c r="N71" s="342">
        <v>612.03</v>
      </c>
      <c r="O71" s="342">
        <v>633.38</v>
      </c>
      <c r="P71" s="342">
        <v>655.41</v>
      </c>
      <c r="Q71" s="342">
        <v>676.65</v>
      </c>
      <c r="R71" s="342">
        <v>667.11</v>
      </c>
      <c r="S71" s="342">
        <v>691.32</v>
      </c>
      <c r="T71" s="342">
        <v>709</v>
      </c>
      <c r="U71" s="342">
        <v>720.25</v>
      </c>
      <c r="V71" s="342">
        <v>725.9</v>
      </c>
      <c r="W71" s="342">
        <v>739.68</v>
      </c>
      <c r="X71" s="342">
        <v>762.86</v>
      </c>
      <c r="Y71" s="342">
        <v>768.61</v>
      </c>
      <c r="Z71" s="342">
        <v>803.95</v>
      </c>
      <c r="AA71" s="342">
        <v>821.07</v>
      </c>
      <c r="AB71" s="342">
        <v>805.26</v>
      </c>
      <c r="AC71" s="342">
        <v>840.13</v>
      </c>
      <c r="AD71" s="342">
        <v>835.49</v>
      </c>
      <c r="AE71" s="342">
        <v>844.79</v>
      </c>
      <c r="AF71" s="342">
        <v>839.37</v>
      </c>
      <c r="AG71" s="342">
        <v>853.98</v>
      </c>
    </row>
    <row r="72" spans="2:33" ht="12" customHeight="1" x14ac:dyDescent="0.2">
      <c r="B72" s="290">
        <v>0.45833333333333331</v>
      </c>
      <c r="C72" s="342">
        <v>487.87</v>
      </c>
      <c r="D72" s="342">
        <v>485.09</v>
      </c>
      <c r="E72" s="342">
        <v>508.09</v>
      </c>
      <c r="F72" s="342">
        <v>521.26</v>
      </c>
      <c r="G72" s="342">
        <v>523.45000000000005</v>
      </c>
      <c r="H72" s="342">
        <v>535.94000000000005</v>
      </c>
      <c r="I72" s="342">
        <v>548.28</v>
      </c>
      <c r="J72" s="342">
        <v>568.46</v>
      </c>
      <c r="K72" s="342">
        <v>574.89</v>
      </c>
      <c r="L72" s="342">
        <v>592.20000000000005</v>
      </c>
      <c r="M72" s="342">
        <v>611.70000000000005</v>
      </c>
      <c r="N72" s="342">
        <v>611.9</v>
      </c>
      <c r="O72" s="342">
        <v>632.34</v>
      </c>
      <c r="P72" s="342">
        <v>659.11</v>
      </c>
      <c r="Q72" s="342">
        <v>681.24</v>
      </c>
      <c r="R72" s="342">
        <v>667.01</v>
      </c>
      <c r="S72" s="342">
        <v>690.26</v>
      </c>
      <c r="T72" s="342">
        <v>711.38</v>
      </c>
      <c r="U72" s="342">
        <v>724.13</v>
      </c>
      <c r="V72" s="342">
        <v>725.66</v>
      </c>
      <c r="W72" s="342">
        <v>741.08</v>
      </c>
      <c r="X72" s="342">
        <v>765.92</v>
      </c>
      <c r="Y72" s="342">
        <v>769.43</v>
      </c>
      <c r="Z72" s="342">
        <v>803.95</v>
      </c>
      <c r="AA72" s="342">
        <v>824.86</v>
      </c>
      <c r="AB72" s="342">
        <v>808.69</v>
      </c>
      <c r="AC72" s="342">
        <v>846.59</v>
      </c>
      <c r="AD72" s="342">
        <v>840.05</v>
      </c>
      <c r="AE72" s="342">
        <v>847.66</v>
      </c>
      <c r="AF72" s="342">
        <v>842.61</v>
      </c>
      <c r="AG72" s="342">
        <v>852.34</v>
      </c>
    </row>
    <row r="73" spans="2:33" ht="12" customHeight="1" x14ac:dyDescent="0.2">
      <c r="B73" s="290">
        <v>0.5</v>
      </c>
      <c r="C73" s="342">
        <v>489.72</v>
      </c>
      <c r="D73" s="342">
        <v>483.88</v>
      </c>
      <c r="E73" s="342">
        <v>506.49</v>
      </c>
      <c r="F73" s="342">
        <v>520.58000000000004</v>
      </c>
      <c r="G73" s="342">
        <v>519.84</v>
      </c>
      <c r="H73" s="342">
        <v>533.26</v>
      </c>
      <c r="I73" s="342">
        <v>544.04</v>
      </c>
      <c r="J73" s="342">
        <v>567.79</v>
      </c>
      <c r="K73" s="342">
        <v>571.57000000000005</v>
      </c>
      <c r="L73" s="342">
        <v>591.98</v>
      </c>
      <c r="M73" s="342">
        <v>611.46</v>
      </c>
      <c r="N73" s="342">
        <v>611.54999999999995</v>
      </c>
      <c r="O73" s="342">
        <v>630.85</v>
      </c>
      <c r="P73" s="342">
        <v>660.33</v>
      </c>
      <c r="Q73" s="342">
        <v>685.53</v>
      </c>
      <c r="R73" s="342">
        <v>666.42</v>
      </c>
      <c r="S73" s="342">
        <v>689.6</v>
      </c>
      <c r="T73" s="342">
        <v>713.67</v>
      </c>
      <c r="U73" s="342">
        <v>725.17</v>
      </c>
      <c r="V73" s="342">
        <v>724.95</v>
      </c>
      <c r="W73" s="342">
        <v>741.37</v>
      </c>
      <c r="X73" s="342">
        <v>769.48</v>
      </c>
      <c r="Y73" s="342">
        <v>769.67</v>
      </c>
      <c r="Z73" s="342">
        <v>804.01</v>
      </c>
      <c r="AA73" s="342">
        <v>826.36</v>
      </c>
      <c r="AB73" s="342">
        <v>811.51</v>
      </c>
      <c r="AC73" s="342">
        <v>848.6</v>
      </c>
      <c r="AD73" s="342">
        <v>846.06</v>
      </c>
      <c r="AE73" s="342">
        <v>849.62</v>
      </c>
      <c r="AF73" s="342">
        <v>840.63</v>
      </c>
      <c r="AG73" s="342">
        <v>850.13</v>
      </c>
    </row>
    <row r="74" spans="2:33" ht="12" customHeight="1" x14ac:dyDescent="0.2">
      <c r="B74" s="290">
        <v>0.54166666666666663</v>
      </c>
      <c r="C74" s="342">
        <v>487.57</v>
      </c>
      <c r="D74" s="342">
        <v>482.04</v>
      </c>
      <c r="E74" s="342">
        <v>503.58</v>
      </c>
      <c r="F74" s="342">
        <v>518.51</v>
      </c>
      <c r="G74" s="342">
        <v>515.6</v>
      </c>
      <c r="H74" s="342">
        <v>528.99</v>
      </c>
      <c r="I74" s="342">
        <v>539.33000000000004</v>
      </c>
      <c r="J74" s="342">
        <v>564.38</v>
      </c>
      <c r="K74" s="342">
        <v>568.29</v>
      </c>
      <c r="L74" s="342">
        <v>591.64</v>
      </c>
      <c r="M74" s="342">
        <v>608.79</v>
      </c>
      <c r="N74" s="342">
        <v>610.22</v>
      </c>
      <c r="O74" s="342">
        <v>626.83000000000004</v>
      </c>
      <c r="P74" s="342">
        <v>655.27</v>
      </c>
      <c r="Q74" s="342">
        <v>683.58</v>
      </c>
      <c r="R74" s="342">
        <v>664.93</v>
      </c>
      <c r="S74" s="342">
        <v>686.87</v>
      </c>
      <c r="T74" s="342">
        <v>711.49</v>
      </c>
      <c r="U74" s="342">
        <v>723.78</v>
      </c>
      <c r="V74" s="342">
        <v>722.4</v>
      </c>
      <c r="W74" s="342">
        <v>738.53</v>
      </c>
      <c r="X74" s="342">
        <v>768.42</v>
      </c>
      <c r="Y74" s="342">
        <v>769.72</v>
      </c>
      <c r="Z74" s="342">
        <v>802.2</v>
      </c>
      <c r="AA74" s="342">
        <v>822.93</v>
      </c>
      <c r="AB74" s="342">
        <v>808.73</v>
      </c>
      <c r="AC74" s="342">
        <v>844.27</v>
      </c>
      <c r="AD74" s="342">
        <v>845.3</v>
      </c>
      <c r="AE74" s="342">
        <v>849.9</v>
      </c>
      <c r="AF74" s="342">
        <v>837.95</v>
      </c>
      <c r="AG74" s="342">
        <v>846.63</v>
      </c>
    </row>
    <row r="75" spans="2:33" ht="12" customHeight="1" x14ac:dyDescent="0.2">
      <c r="B75" s="290">
        <v>0.58333333333333337</v>
      </c>
      <c r="C75" s="342">
        <v>484.3</v>
      </c>
      <c r="D75" s="342">
        <v>480.14</v>
      </c>
      <c r="E75" s="342">
        <v>499.14</v>
      </c>
      <c r="F75" s="342">
        <v>516.54</v>
      </c>
      <c r="G75" s="342">
        <v>510.7</v>
      </c>
      <c r="H75" s="342">
        <v>524.84</v>
      </c>
      <c r="I75" s="342">
        <v>534.65</v>
      </c>
      <c r="J75" s="342">
        <v>561.34</v>
      </c>
      <c r="K75" s="342">
        <v>563.74</v>
      </c>
      <c r="L75" s="342">
        <v>591.42999999999995</v>
      </c>
      <c r="M75" s="342">
        <v>603.78</v>
      </c>
      <c r="N75" s="342">
        <v>606.74</v>
      </c>
      <c r="O75" s="342">
        <v>620.91</v>
      </c>
      <c r="P75" s="342">
        <v>650.70000000000005</v>
      </c>
      <c r="Q75" s="342">
        <v>679.91</v>
      </c>
      <c r="R75" s="342">
        <v>664.39</v>
      </c>
      <c r="S75" s="342">
        <v>685.41</v>
      </c>
      <c r="T75" s="342">
        <v>710.47</v>
      </c>
      <c r="U75" s="342">
        <v>723.81</v>
      </c>
      <c r="V75" s="342">
        <v>718.85</v>
      </c>
      <c r="W75" s="342">
        <v>734.24</v>
      </c>
      <c r="X75" s="342">
        <v>766.49</v>
      </c>
      <c r="Y75" s="342">
        <v>769.2</v>
      </c>
      <c r="Z75" s="342">
        <v>794.93</v>
      </c>
      <c r="AA75" s="342">
        <v>814.13</v>
      </c>
      <c r="AB75" s="342">
        <v>807.21</v>
      </c>
      <c r="AC75" s="342">
        <v>838.98</v>
      </c>
      <c r="AD75" s="342">
        <v>843.89</v>
      </c>
      <c r="AE75" s="342">
        <v>850.57</v>
      </c>
      <c r="AF75" s="342">
        <v>838.06</v>
      </c>
      <c r="AG75" s="342">
        <v>842.92</v>
      </c>
    </row>
    <row r="76" spans="2:33" ht="12" customHeight="1" x14ac:dyDescent="0.2">
      <c r="B76" s="290">
        <v>0.625</v>
      </c>
      <c r="C76" s="342">
        <v>482.8</v>
      </c>
      <c r="D76" s="342">
        <v>476.97</v>
      </c>
      <c r="E76" s="342">
        <v>494.09</v>
      </c>
      <c r="F76" s="342">
        <v>513.22</v>
      </c>
      <c r="G76" s="342">
        <v>505.17</v>
      </c>
      <c r="H76" s="342">
        <v>520.71</v>
      </c>
      <c r="I76" s="342">
        <v>528.87</v>
      </c>
      <c r="J76" s="342">
        <v>556.30999999999995</v>
      </c>
      <c r="K76" s="342">
        <v>559.99</v>
      </c>
      <c r="L76" s="342">
        <v>589.35</v>
      </c>
      <c r="M76" s="342">
        <v>597.71</v>
      </c>
      <c r="N76" s="342">
        <v>602.33000000000004</v>
      </c>
      <c r="O76" s="342">
        <v>616.17999999999995</v>
      </c>
      <c r="P76" s="342">
        <v>643.69000000000005</v>
      </c>
      <c r="Q76" s="342">
        <v>677.18</v>
      </c>
      <c r="R76" s="342">
        <v>662.54</v>
      </c>
      <c r="S76" s="342">
        <v>683.71</v>
      </c>
      <c r="T76" s="342">
        <v>711.15</v>
      </c>
      <c r="U76" s="342">
        <v>721.7</v>
      </c>
      <c r="V76" s="342">
        <v>713.27</v>
      </c>
      <c r="W76" s="342">
        <v>727.34</v>
      </c>
      <c r="X76" s="342">
        <v>763.16</v>
      </c>
      <c r="Y76" s="342">
        <v>768.33</v>
      </c>
      <c r="Z76" s="342">
        <v>793.41</v>
      </c>
      <c r="AA76" s="342">
        <v>807.88</v>
      </c>
      <c r="AB76" s="342">
        <v>803.18</v>
      </c>
      <c r="AC76" s="342">
        <v>836.53</v>
      </c>
      <c r="AD76" s="342">
        <v>838.24</v>
      </c>
      <c r="AE76" s="342">
        <v>850.15</v>
      </c>
      <c r="AF76" s="342">
        <v>837.17</v>
      </c>
      <c r="AG76" s="342">
        <v>837.88</v>
      </c>
    </row>
    <row r="77" spans="2:33" ht="12" customHeight="1" x14ac:dyDescent="0.2">
      <c r="B77" s="290">
        <v>0.66666666666666663</v>
      </c>
      <c r="C77" s="342">
        <v>480.95</v>
      </c>
      <c r="D77" s="342">
        <v>474.76</v>
      </c>
      <c r="E77" s="342">
        <v>490.46</v>
      </c>
      <c r="F77" s="342">
        <v>509.61</v>
      </c>
      <c r="G77" s="342">
        <v>499.34</v>
      </c>
      <c r="H77" s="342">
        <v>517.91999999999996</v>
      </c>
      <c r="I77" s="342">
        <v>523.87</v>
      </c>
      <c r="J77" s="342">
        <v>553.11</v>
      </c>
      <c r="K77" s="342">
        <v>556.20000000000005</v>
      </c>
      <c r="L77" s="342">
        <v>588.77</v>
      </c>
      <c r="M77" s="342">
        <v>592.88</v>
      </c>
      <c r="N77" s="342">
        <v>602.35</v>
      </c>
      <c r="O77" s="342">
        <v>613.29</v>
      </c>
      <c r="P77" s="342">
        <v>641.94000000000005</v>
      </c>
      <c r="Q77" s="342">
        <v>676.4</v>
      </c>
      <c r="R77" s="342">
        <v>660.47</v>
      </c>
      <c r="S77" s="342">
        <v>682.9</v>
      </c>
      <c r="T77" s="342">
        <v>708.78</v>
      </c>
      <c r="U77" s="342">
        <v>720.85</v>
      </c>
      <c r="V77" s="342">
        <v>712.5</v>
      </c>
      <c r="W77" s="342">
        <v>725</v>
      </c>
      <c r="X77" s="342">
        <v>763.44</v>
      </c>
      <c r="Y77" s="342">
        <v>768.91</v>
      </c>
      <c r="Z77" s="342">
        <v>793.18</v>
      </c>
      <c r="AA77" s="342">
        <v>807.6</v>
      </c>
      <c r="AB77" s="342">
        <v>800.39</v>
      </c>
      <c r="AC77" s="342">
        <v>831.98</v>
      </c>
      <c r="AD77" s="342">
        <v>836.36</v>
      </c>
      <c r="AE77" s="342">
        <v>851.64</v>
      </c>
      <c r="AF77" s="342">
        <v>837.6</v>
      </c>
      <c r="AG77" s="342">
        <v>834.94</v>
      </c>
    </row>
    <row r="78" spans="2:33" ht="12" customHeight="1" x14ac:dyDescent="0.2">
      <c r="B78" s="290">
        <v>0.70833333333333337</v>
      </c>
      <c r="C78" s="342">
        <v>480.38</v>
      </c>
      <c r="D78" s="342">
        <v>472.95</v>
      </c>
      <c r="E78" s="342">
        <v>489.45</v>
      </c>
      <c r="F78" s="342">
        <v>506.75</v>
      </c>
      <c r="G78" s="342">
        <v>497.93</v>
      </c>
      <c r="H78" s="342">
        <v>519.78</v>
      </c>
      <c r="I78" s="342">
        <v>524.78</v>
      </c>
      <c r="J78" s="342">
        <v>550.21</v>
      </c>
      <c r="K78" s="342">
        <v>552.72</v>
      </c>
      <c r="L78" s="342">
        <v>591.04</v>
      </c>
      <c r="M78" s="342">
        <v>590.37</v>
      </c>
      <c r="N78" s="342">
        <v>603.23</v>
      </c>
      <c r="O78" s="342">
        <v>613.19000000000005</v>
      </c>
      <c r="P78" s="342">
        <v>641.38</v>
      </c>
      <c r="Q78" s="342">
        <v>678.71</v>
      </c>
      <c r="R78" s="342">
        <v>659.02</v>
      </c>
      <c r="S78" s="342">
        <v>683.02</v>
      </c>
      <c r="T78" s="342">
        <v>710.18</v>
      </c>
      <c r="U78" s="342">
        <v>720.96</v>
      </c>
      <c r="V78" s="342">
        <v>713.92</v>
      </c>
      <c r="W78" s="342">
        <v>727.72</v>
      </c>
      <c r="X78" s="342">
        <v>765.66</v>
      </c>
      <c r="Y78" s="342">
        <v>770.05</v>
      </c>
      <c r="Z78" s="342">
        <v>795.1</v>
      </c>
      <c r="AA78" s="342">
        <v>808.09</v>
      </c>
      <c r="AB78" s="342">
        <v>800.08</v>
      </c>
      <c r="AC78" s="342">
        <v>827.54</v>
      </c>
      <c r="AD78" s="342">
        <v>837.47</v>
      </c>
      <c r="AE78" s="342">
        <v>854.82</v>
      </c>
      <c r="AF78" s="342">
        <v>837.7</v>
      </c>
      <c r="AG78" s="342">
        <v>834.48</v>
      </c>
    </row>
    <row r="79" spans="2:33" ht="12" customHeight="1" x14ac:dyDescent="0.2">
      <c r="B79" s="290">
        <v>0.75</v>
      </c>
      <c r="C79" s="342">
        <v>478.87</v>
      </c>
      <c r="D79" s="342">
        <v>470.62</v>
      </c>
      <c r="E79" s="342">
        <v>494.6</v>
      </c>
      <c r="F79" s="342">
        <v>510.91</v>
      </c>
      <c r="G79" s="342">
        <v>498.38</v>
      </c>
      <c r="H79" s="342">
        <v>523.22</v>
      </c>
      <c r="I79" s="342">
        <v>538.9</v>
      </c>
      <c r="J79" s="342">
        <v>552.9</v>
      </c>
      <c r="K79" s="342">
        <v>552.05999999999995</v>
      </c>
      <c r="L79" s="342">
        <v>591.53</v>
      </c>
      <c r="M79" s="342">
        <v>588.20000000000005</v>
      </c>
      <c r="N79" s="342">
        <v>607.59</v>
      </c>
      <c r="O79" s="342">
        <v>618.03</v>
      </c>
      <c r="P79" s="342">
        <v>644.38</v>
      </c>
      <c r="Q79" s="342">
        <v>681.83</v>
      </c>
      <c r="R79" s="342">
        <v>658.26</v>
      </c>
      <c r="S79" s="342">
        <v>688.78</v>
      </c>
      <c r="T79" s="342">
        <v>714.08</v>
      </c>
      <c r="U79" s="342">
        <v>721.76</v>
      </c>
      <c r="V79" s="342">
        <v>718.23</v>
      </c>
      <c r="W79" s="342">
        <v>730.95</v>
      </c>
      <c r="X79" s="342">
        <v>774.91</v>
      </c>
      <c r="Y79" s="342">
        <v>770.84</v>
      </c>
      <c r="Z79" s="342">
        <v>798.82</v>
      </c>
      <c r="AA79" s="342">
        <v>806.54</v>
      </c>
      <c r="AB79" s="342">
        <v>801.88</v>
      </c>
      <c r="AC79" s="342">
        <v>825.21</v>
      </c>
      <c r="AD79" s="342">
        <v>841.43</v>
      </c>
      <c r="AE79" s="342">
        <v>862.15</v>
      </c>
      <c r="AF79" s="342">
        <v>835.22</v>
      </c>
      <c r="AG79" s="342">
        <v>836.75</v>
      </c>
    </row>
    <row r="80" spans="2:33" ht="12" customHeight="1" x14ac:dyDescent="0.2">
      <c r="B80" s="290">
        <v>0.79166666666666663</v>
      </c>
      <c r="C80" s="342">
        <v>478.47</v>
      </c>
      <c r="D80" s="342">
        <v>469.25</v>
      </c>
      <c r="E80" s="342">
        <v>501.45</v>
      </c>
      <c r="F80" s="342">
        <v>515.79999999999995</v>
      </c>
      <c r="G80" s="342">
        <v>501.69</v>
      </c>
      <c r="H80" s="342">
        <v>526.82000000000005</v>
      </c>
      <c r="I80" s="342">
        <v>545.03</v>
      </c>
      <c r="J80" s="342">
        <v>558.22</v>
      </c>
      <c r="K80" s="342">
        <v>567.6</v>
      </c>
      <c r="L80" s="342">
        <v>596.44000000000005</v>
      </c>
      <c r="M80" s="342">
        <v>587.76</v>
      </c>
      <c r="N80" s="342">
        <v>611.9</v>
      </c>
      <c r="O80" s="342">
        <v>622.91</v>
      </c>
      <c r="P80" s="342">
        <v>646.16</v>
      </c>
      <c r="Q80" s="342">
        <v>682.45</v>
      </c>
      <c r="R80" s="342">
        <v>658.56</v>
      </c>
      <c r="S80" s="342">
        <v>698.6</v>
      </c>
      <c r="T80" s="342">
        <v>716.16</v>
      </c>
      <c r="U80" s="342">
        <v>722.48</v>
      </c>
      <c r="V80" s="342">
        <v>722.7</v>
      </c>
      <c r="W80" s="342">
        <v>735.44</v>
      </c>
      <c r="X80" s="342">
        <v>780.17</v>
      </c>
      <c r="Y80" s="342">
        <v>771.57</v>
      </c>
      <c r="Z80" s="342">
        <v>802.3</v>
      </c>
      <c r="AA80" s="342">
        <v>803.69</v>
      </c>
      <c r="AB80" s="342">
        <v>804.48</v>
      </c>
      <c r="AC80" s="342">
        <v>825.68</v>
      </c>
      <c r="AD80" s="342">
        <v>841.18</v>
      </c>
      <c r="AE80" s="342">
        <v>867.23</v>
      </c>
      <c r="AF80" s="342">
        <v>833.9</v>
      </c>
      <c r="AG80" s="342">
        <v>839.05</v>
      </c>
    </row>
    <row r="81" spans="2:33" ht="12" customHeight="1" x14ac:dyDescent="0.2">
      <c r="B81" s="290">
        <v>0.83333333333333337</v>
      </c>
      <c r="C81" s="342">
        <v>480.96</v>
      </c>
      <c r="D81" s="342">
        <v>469.21</v>
      </c>
      <c r="E81" s="342">
        <v>505.16</v>
      </c>
      <c r="F81" s="342">
        <v>518.75</v>
      </c>
      <c r="G81" s="342">
        <v>504.91</v>
      </c>
      <c r="H81" s="342">
        <v>530.41</v>
      </c>
      <c r="I81" s="342">
        <v>549.69000000000005</v>
      </c>
      <c r="J81" s="342">
        <v>559.85</v>
      </c>
      <c r="K81" s="342">
        <v>583.28</v>
      </c>
      <c r="L81" s="342">
        <v>597.80999999999995</v>
      </c>
      <c r="M81" s="342">
        <v>587.94000000000005</v>
      </c>
      <c r="N81" s="342">
        <v>615.53</v>
      </c>
      <c r="O81" s="342">
        <v>626.86</v>
      </c>
      <c r="P81" s="342">
        <v>647.20000000000005</v>
      </c>
      <c r="Q81" s="342">
        <v>682.14</v>
      </c>
      <c r="R81" s="342">
        <v>659.3</v>
      </c>
      <c r="S81" s="342">
        <v>703.68</v>
      </c>
      <c r="T81" s="342">
        <v>715.2</v>
      </c>
      <c r="U81" s="342">
        <v>722.66</v>
      </c>
      <c r="V81" s="342">
        <v>724.51</v>
      </c>
      <c r="W81" s="342">
        <v>737.07</v>
      </c>
      <c r="X81" s="342">
        <v>784.1</v>
      </c>
      <c r="Y81" s="342">
        <v>772.39</v>
      </c>
      <c r="Z81" s="342">
        <v>803.99</v>
      </c>
      <c r="AA81" s="342">
        <v>800.87</v>
      </c>
      <c r="AB81" s="342">
        <v>803.83</v>
      </c>
      <c r="AC81" s="342">
        <v>826.64</v>
      </c>
      <c r="AD81" s="342">
        <v>838.9</v>
      </c>
      <c r="AE81" s="342">
        <v>868.63</v>
      </c>
      <c r="AF81" s="342">
        <v>837.24</v>
      </c>
      <c r="AG81" s="342">
        <v>842.27</v>
      </c>
    </row>
    <row r="82" spans="2:33" ht="12" customHeight="1" x14ac:dyDescent="0.2">
      <c r="B82" s="290">
        <v>0.875</v>
      </c>
      <c r="C82" s="342">
        <v>480.78</v>
      </c>
      <c r="D82" s="342">
        <v>470</v>
      </c>
      <c r="E82" s="342">
        <v>506.66</v>
      </c>
      <c r="F82" s="342">
        <v>520.21</v>
      </c>
      <c r="G82" s="342">
        <v>508.93</v>
      </c>
      <c r="H82" s="342">
        <v>534.6</v>
      </c>
      <c r="I82" s="342">
        <v>555.36</v>
      </c>
      <c r="J82" s="342">
        <v>562.03</v>
      </c>
      <c r="K82" s="342">
        <v>586.48</v>
      </c>
      <c r="L82" s="342">
        <v>598.14</v>
      </c>
      <c r="M82" s="342">
        <v>589.78</v>
      </c>
      <c r="N82" s="342">
        <v>617.53</v>
      </c>
      <c r="O82" s="342">
        <v>630.24</v>
      </c>
      <c r="P82" s="342">
        <v>649.48</v>
      </c>
      <c r="Q82" s="342">
        <v>680.89</v>
      </c>
      <c r="R82" s="342">
        <v>660.64</v>
      </c>
      <c r="S82" s="342">
        <v>705.96</v>
      </c>
      <c r="T82" s="342">
        <v>714.61</v>
      </c>
      <c r="U82" s="342">
        <v>721.4</v>
      </c>
      <c r="V82" s="342">
        <v>725.82</v>
      </c>
      <c r="W82" s="342">
        <v>738.22</v>
      </c>
      <c r="X82" s="342">
        <v>786.6</v>
      </c>
      <c r="Y82" s="342">
        <v>772.62</v>
      </c>
      <c r="Z82" s="342">
        <v>803.15</v>
      </c>
      <c r="AA82" s="342">
        <v>797.95</v>
      </c>
      <c r="AB82" s="342">
        <v>803.31</v>
      </c>
      <c r="AC82" s="342">
        <v>826.48</v>
      </c>
      <c r="AD82" s="342">
        <v>835.98</v>
      </c>
      <c r="AE82" s="342">
        <v>867.05</v>
      </c>
      <c r="AF82" s="342">
        <v>840.39</v>
      </c>
      <c r="AG82" s="342">
        <v>846.25</v>
      </c>
    </row>
    <row r="83" spans="2:33" ht="12" customHeight="1" x14ac:dyDescent="0.2">
      <c r="B83" s="290">
        <v>0.91666666666666663</v>
      </c>
      <c r="C83" s="342">
        <v>482.16</v>
      </c>
      <c r="D83" s="342">
        <v>471.5</v>
      </c>
      <c r="E83" s="342">
        <v>508.21</v>
      </c>
      <c r="F83" s="342">
        <v>520.04</v>
      </c>
      <c r="G83" s="342">
        <v>513.23</v>
      </c>
      <c r="H83" s="342">
        <v>538.94000000000005</v>
      </c>
      <c r="I83" s="342">
        <v>560.89</v>
      </c>
      <c r="J83" s="342">
        <v>565.03</v>
      </c>
      <c r="K83" s="342">
        <v>591.98</v>
      </c>
      <c r="L83" s="342">
        <v>598.07000000000005</v>
      </c>
      <c r="M83" s="342">
        <v>591.86</v>
      </c>
      <c r="N83" s="342">
        <v>620.49</v>
      </c>
      <c r="O83" s="342">
        <v>633.80999999999995</v>
      </c>
      <c r="P83" s="342">
        <v>652.54999999999995</v>
      </c>
      <c r="Q83" s="342">
        <v>679.81</v>
      </c>
      <c r="R83" s="342">
        <v>661.52</v>
      </c>
      <c r="S83" s="342">
        <v>707.51</v>
      </c>
      <c r="T83" s="342">
        <v>712.7</v>
      </c>
      <c r="U83" s="342">
        <v>719.49</v>
      </c>
      <c r="V83" s="342">
        <v>727.66</v>
      </c>
      <c r="W83" s="342">
        <v>740.14</v>
      </c>
      <c r="X83" s="342">
        <v>786.81</v>
      </c>
      <c r="Y83" s="342">
        <v>773.22</v>
      </c>
      <c r="Z83" s="342">
        <v>802.44</v>
      </c>
      <c r="AA83" s="342">
        <v>794.45</v>
      </c>
      <c r="AB83" s="342">
        <v>803.44</v>
      </c>
      <c r="AC83" s="342">
        <v>825.64</v>
      </c>
      <c r="AD83" s="342">
        <v>833.59</v>
      </c>
      <c r="AE83" s="342">
        <v>863.8</v>
      </c>
      <c r="AF83" s="342">
        <v>841.17</v>
      </c>
      <c r="AG83" s="342">
        <v>849.9</v>
      </c>
    </row>
    <row r="84" spans="2:33" ht="12" customHeight="1" x14ac:dyDescent="0.2">
      <c r="B84" s="290">
        <v>0.95833333333333337</v>
      </c>
      <c r="C84" s="342">
        <v>482.32</v>
      </c>
      <c r="D84" s="342">
        <v>473.74</v>
      </c>
      <c r="E84" s="342">
        <v>510.3</v>
      </c>
      <c r="F84" s="342">
        <v>521.75</v>
      </c>
      <c r="G84" s="342">
        <v>516.99</v>
      </c>
      <c r="H84" s="342">
        <v>542.1</v>
      </c>
      <c r="I84" s="342">
        <v>565.33000000000004</v>
      </c>
      <c r="J84" s="342">
        <v>568.70000000000005</v>
      </c>
      <c r="K84" s="342">
        <v>595.46</v>
      </c>
      <c r="L84" s="342">
        <v>600.04999999999995</v>
      </c>
      <c r="M84" s="342">
        <v>593.74</v>
      </c>
      <c r="N84" s="342">
        <v>623.34</v>
      </c>
      <c r="O84" s="342">
        <v>636.47</v>
      </c>
      <c r="P84" s="342">
        <v>653.71</v>
      </c>
      <c r="Q84" s="342">
        <v>677.44</v>
      </c>
      <c r="R84" s="342">
        <v>663.02</v>
      </c>
      <c r="S84" s="342">
        <v>706.88</v>
      </c>
      <c r="T84" s="342">
        <v>708.27</v>
      </c>
      <c r="U84" s="342">
        <v>717.3</v>
      </c>
      <c r="V84" s="342">
        <v>727.89</v>
      </c>
      <c r="W84" s="342">
        <v>744.08</v>
      </c>
      <c r="X84" s="342">
        <v>787.59</v>
      </c>
      <c r="Y84" s="342">
        <v>774.64</v>
      </c>
      <c r="Z84" s="342">
        <v>798.44</v>
      </c>
      <c r="AA84" s="342">
        <v>789.74</v>
      </c>
      <c r="AB84" s="342">
        <v>802.77</v>
      </c>
      <c r="AC84" s="342">
        <v>824.47</v>
      </c>
      <c r="AD84" s="342">
        <v>833.7</v>
      </c>
      <c r="AE84" s="342">
        <v>859.48</v>
      </c>
      <c r="AF84" s="342">
        <v>841.04</v>
      </c>
      <c r="AG84" s="342">
        <v>852.18</v>
      </c>
    </row>
    <row r="85" spans="2:33" ht="20.25" customHeight="1" x14ac:dyDescent="0.2">
      <c r="B85" s="288" t="s">
        <v>377</v>
      </c>
      <c r="C85" s="362" t="s">
        <v>378</v>
      </c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</row>
    <row r="86" spans="2:33" ht="12" customHeight="1" x14ac:dyDescent="0.2">
      <c r="B86" s="347" t="s">
        <v>311</v>
      </c>
    </row>
    <row r="87" spans="2:33" ht="12" customHeight="1" x14ac:dyDescent="0.2">
      <c r="B87" s="332"/>
    </row>
    <row r="88" spans="2:33" ht="12" customHeight="1" x14ac:dyDescent="0.2">
      <c r="B88" s="332"/>
    </row>
    <row r="89" spans="2:33" ht="12" customHeight="1" x14ac:dyDescent="0.2">
      <c r="B89" s="379"/>
      <c r="C89" s="379"/>
      <c r="D89" s="379"/>
      <c r="E89" s="379"/>
      <c r="F89" s="366" t="s">
        <v>362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8"/>
    </row>
    <row r="90" spans="2:33" ht="12" customHeight="1" x14ac:dyDescent="0.2">
      <c r="B90" s="379"/>
      <c r="C90" s="379"/>
      <c r="D90" s="379"/>
      <c r="E90" s="379"/>
      <c r="F90" s="369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1"/>
    </row>
    <row r="91" spans="2:33" ht="12" customHeight="1" x14ac:dyDescent="0.2">
      <c r="B91" s="379"/>
      <c r="C91" s="379"/>
      <c r="D91" s="379"/>
      <c r="E91" s="379"/>
      <c r="F91" s="372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4"/>
    </row>
    <row r="92" spans="2:33" ht="12" customHeight="1" x14ac:dyDescent="0.2">
      <c r="B92" s="280"/>
      <c r="C92" s="280"/>
      <c r="D92" s="280"/>
      <c r="E92" s="280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</row>
    <row r="93" spans="2:33" ht="12" customHeight="1" x14ac:dyDescent="0.2">
      <c r="B93" s="359" t="s">
        <v>188</v>
      </c>
      <c r="C93" s="359"/>
      <c r="D93" s="282"/>
      <c r="E93" s="282"/>
      <c r="F93" s="283" t="s">
        <v>329</v>
      </c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</row>
    <row r="94" spans="2:33" ht="12" customHeight="1" x14ac:dyDescent="0.2">
      <c r="B94" s="284"/>
      <c r="C94" s="284"/>
      <c r="D94" s="284"/>
      <c r="E94" s="284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</row>
    <row r="95" spans="2:33" ht="12" customHeight="1" x14ac:dyDescent="0.2">
      <c r="B95" s="282" t="s">
        <v>236</v>
      </c>
      <c r="C95" s="282"/>
      <c r="D95" s="282"/>
      <c r="E95" s="282"/>
      <c r="F95" s="283" t="s">
        <v>321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139" t="s">
        <v>189</v>
      </c>
      <c r="R95" s="282"/>
      <c r="S95" s="282"/>
      <c r="T95" s="282"/>
      <c r="U95" s="282"/>
      <c r="V95" s="287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</row>
    <row r="96" spans="2:33" ht="12" customHeight="1" x14ac:dyDescent="0.2">
      <c r="B96" s="284"/>
      <c r="C96" s="284"/>
      <c r="D96" s="284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</row>
    <row r="97" spans="2:32" ht="12" customHeight="1" x14ac:dyDescent="0.2">
      <c r="B97" s="360" t="s">
        <v>217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</row>
    <row r="98" spans="2:32" ht="12" customHeight="1" x14ac:dyDescent="0.2">
      <c r="B98" s="284"/>
      <c r="C98" s="284"/>
      <c r="D98" s="284"/>
      <c r="E98" s="284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</row>
    <row r="99" spans="2:32" ht="12" customHeight="1" x14ac:dyDescent="0.2">
      <c r="B99" s="282" t="s">
        <v>33</v>
      </c>
      <c r="C99" s="282"/>
      <c r="D99" s="282"/>
      <c r="E99" s="282"/>
      <c r="F99" s="286" t="s">
        <v>317</v>
      </c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2" t="s">
        <v>8</v>
      </c>
      <c r="R99" s="282"/>
      <c r="S99" s="282"/>
      <c r="T99" s="282"/>
      <c r="U99" s="282"/>
      <c r="V99" s="333" t="s">
        <v>14</v>
      </c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</row>
    <row r="100" spans="2:32" ht="12" customHeight="1" x14ac:dyDescent="0.2">
      <c r="B100" s="284"/>
      <c r="C100" s="284"/>
      <c r="D100" s="284"/>
      <c r="E100" s="28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</row>
    <row r="101" spans="2:32" ht="12" customHeight="1" x14ac:dyDescent="0.2">
      <c r="B101" s="282" t="s">
        <v>9</v>
      </c>
      <c r="C101" s="282"/>
      <c r="D101" s="282"/>
      <c r="E101" s="282"/>
      <c r="F101" s="286" t="s">
        <v>318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2" t="s">
        <v>10</v>
      </c>
      <c r="R101" s="282"/>
      <c r="S101" s="282"/>
      <c r="T101" s="282"/>
      <c r="U101" s="282"/>
      <c r="V101" s="382">
        <v>1193085163</v>
      </c>
      <c r="W101" s="382"/>
      <c r="X101" s="286"/>
      <c r="Y101" s="286"/>
      <c r="Z101" s="286"/>
      <c r="AA101" s="286"/>
      <c r="AB101" s="286"/>
      <c r="AC101" s="286"/>
      <c r="AD101" s="286"/>
      <c r="AE101" s="286"/>
      <c r="AF101" s="286"/>
    </row>
    <row r="102" spans="2:32" ht="12" customHeight="1" x14ac:dyDescent="0.2">
      <c r="B102" s="280"/>
      <c r="C102" s="280"/>
      <c r="D102" s="280"/>
      <c r="E102" s="280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</row>
    <row r="103" spans="2:32" ht="12" customHeight="1" x14ac:dyDescent="0.2">
      <c r="B103" s="288" t="s">
        <v>257</v>
      </c>
      <c r="C103" s="339">
        <v>1</v>
      </c>
      <c r="D103" s="339">
        <v>2</v>
      </c>
      <c r="E103" s="339">
        <v>3</v>
      </c>
      <c r="F103" s="339">
        <v>4</v>
      </c>
      <c r="G103" s="339">
        <v>5</v>
      </c>
      <c r="H103" s="339">
        <v>6</v>
      </c>
      <c r="I103" s="339">
        <v>7</v>
      </c>
      <c r="J103" s="339">
        <v>8</v>
      </c>
      <c r="K103" s="339">
        <v>9</v>
      </c>
      <c r="L103" s="339">
        <v>10</v>
      </c>
      <c r="M103" s="339">
        <v>11</v>
      </c>
      <c r="N103" s="339">
        <v>12</v>
      </c>
      <c r="O103" s="339">
        <v>13</v>
      </c>
      <c r="P103" s="339">
        <v>14</v>
      </c>
      <c r="Q103" s="339">
        <v>15</v>
      </c>
      <c r="R103" s="339">
        <v>16</v>
      </c>
      <c r="S103" s="339">
        <v>17</v>
      </c>
      <c r="T103" s="339">
        <v>18</v>
      </c>
      <c r="U103" s="339">
        <v>19</v>
      </c>
      <c r="V103" s="339">
        <v>20</v>
      </c>
      <c r="W103" s="339">
        <v>21</v>
      </c>
      <c r="X103" s="339">
        <v>22</v>
      </c>
      <c r="Y103" s="339">
        <v>23</v>
      </c>
      <c r="Z103" s="339">
        <v>24</v>
      </c>
      <c r="AA103" s="339">
        <v>25</v>
      </c>
      <c r="AB103" s="339">
        <v>26</v>
      </c>
      <c r="AC103" s="339">
        <v>27</v>
      </c>
      <c r="AD103" s="339">
        <v>28</v>
      </c>
      <c r="AE103" s="339">
        <v>29</v>
      </c>
      <c r="AF103" s="339">
        <v>30</v>
      </c>
    </row>
    <row r="104" spans="2:32" ht="12" customHeight="1" x14ac:dyDescent="0.2">
      <c r="B104" s="290">
        <v>0</v>
      </c>
      <c r="C104" s="342">
        <v>854.15</v>
      </c>
      <c r="D104" s="342">
        <v>866.4</v>
      </c>
      <c r="E104" s="342">
        <v>885.24</v>
      </c>
      <c r="F104" s="342">
        <v>896.67</v>
      </c>
      <c r="G104" s="342">
        <v>907.04</v>
      </c>
      <c r="H104" s="342">
        <v>922.17</v>
      </c>
      <c r="I104" s="342">
        <v>917.59</v>
      </c>
      <c r="J104" s="342">
        <v>939.43</v>
      </c>
      <c r="K104" s="342">
        <v>944.1</v>
      </c>
      <c r="L104" s="342">
        <v>369.78</v>
      </c>
      <c r="M104" s="342">
        <v>386.28</v>
      </c>
      <c r="N104" s="342" t="s">
        <v>380</v>
      </c>
      <c r="O104" s="342">
        <v>408.82</v>
      </c>
      <c r="P104" s="342">
        <v>437.57</v>
      </c>
      <c r="Q104" s="342">
        <v>466.62</v>
      </c>
      <c r="R104" s="342">
        <v>487.45</v>
      </c>
      <c r="S104" s="342">
        <v>493.89</v>
      </c>
      <c r="T104" s="342" t="s">
        <v>379</v>
      </c>
      <c r="U104" s="342" t="s">
        <v>380</v>
      </c>
      <c r="V104" s="342" t="s">
        <v>380</v>
      </c>
      <c r="W104" s="342" t="s">
        <v>380</v>
      </c>
      <c r="X104" s="342" t="s">
        <v>380</v>
      </c>
      <c r="Y104" s="342">
        <v>559.59</v>
      </c>
      <c r="Z104" s="342">
        <v>575.17999999999995</v>
      </c>
      <c r="AA104" s="342">
        <v>594.54</v>
      </c>
      <c r="AB104" s="342">
        <v>616.92999999999995</v>
      </c>
      <c r="AC104" s="342">
        <v>641.44000000000005</v>
      </c>
      <c r="AD104" s="342">
        <v>647.76</v>
      </c>
      <c r="AE104" s="342">
        <v>695.42</v>
      </c>
      <c r="AF104" s="342">
        <v>709.08</v>
      </c>
    </row>
    <row r="105" spans="2:32" ht="12" customHeight="1" x14ac:dyDescent="0.2">
      <c r="B105" s="290">
        <v>4.1666666666666664E-2</v>
      </c>
      <c r="C105" s="342">
        <v>854.9</v>
      </c>
      <c r="D105" s="342">
        <v>865.17</v>
      </c>
      <c r="E105" s="342">
        <v>883.3</v>
      </c>
      <c r="F105" s="342">
        <v>891.48</v>
      </c>
      <c r="G105" s="342">
        <v>906.02</v>
      </c>
      <c r="H105" s="342">
        <v>920.24</v>
      </c>
      <c r="I105" s="342">
        <v>920.93</v>
      </c>
      <c r="J105" s="342">
        <v>940.67</v>
      </c>
      <c r="K105" s="342">
        <v>942.85</v>
      </c>
      <c r="L105" s="342">
        <v>368.42</v>
      </c>
      <c r="M105" s="342">
        <v>389.05</v>
      </c>
      <c r="N105" s="342" t="s">
        <v>380</v>
      </c>
      <c r="O105" s="342">
        <v>407.41</v>
      </c>
      <c r="P105" s="342">
        <v>438.52</v>
      </c>
      <c r="Q105" s="342">
        <v>465.76</v>
      </c>
      <c r="R105" s="342">
        <v>482.94</v>
      </c>
      <c r="S105" s="342">
        <v>491.2</v>
      </c>
      <c r="T105" s="342" t="s">
        <v>380</v>
      </c>
      <c r="U105" s="342" t="s">
        <v>380</v>
      </c>
      <c r="V105" s="342" t="s">
        <v>380</v>
      </c>
      <c r="W105" s="342" t="s">
        <v>380</v>
      </c>
      <c r="X105" s="342" t="s">
        <v>380</v>
      </c>
      <c r="Y105" s="342">
        <v>559.39</v>
      </c>
      <c r="Z105" s="342">
        <v>574.04999999999995</v>
      </c>
      <c r="AA105" s="342">
        <v>593.95000000000005</v>
      </c>
      <c r="AB105" s="342">
        <v>613.47</v>
      </c>
      <c r="AC105" s="342">
        <v>635.61</v>
      </c>
      <c r="AD105" s="342">
        <v>656.12</v>
      </c>
      <c r="AE105" s="342">
        <v>700.54</v>
      </c>
      <c r="AF105" s="342">
        <v>711.12</v>
      </c>
    </row>
    <row r="106" spans="2:32" ht="12" customHeight="1" x14ac:dyDescent="0.2">
      <c r="B106" s="290">
        <v>8.3333333333333329E-2</v>
      </c>
      <c r="C106" s="342">
        <v>853.5</v>
      </c>
      <c r="D106" s="342">
        <v>860.65</v>
      </c>
      <c r="E106" s="342">
        <v>880.87</v>
      </c>
      <c r="F106" s="342">
        <v>888.73</v>
      </c>
      <c r="G106" s="342">
        <v>901.14</v>
      </c>
      <c r="H106" s="342">
        <v>915.93</v>
      </c>
      <c r="I106" s="342">
        <v>922.53</v>
      </c>
      <c r="J106" s="342">
        <v>939.99</v>
      </c>
      <c r="K106" s="342">
        <v>941.9</v>
      </c>
      <c r="L106" s="342">
        <v>369.93</v>
      </c>
      <c r="M106" s="342">
        <v>386.88</v>
      </c>
      <c r="N106" s="342" t="s">
        <v>380</v>
      </c>
      <c r="O106" s="342">
        <v>407.63</v>
      </c>
      <c r="P106" s="342">
        <v>438.26</v>
      </c>
      <c r="Q106" s="342">
        <v>458.1</v>
      </c>
      <c r="R106" s="342">
        <v>476.11</v>
      </c>
      <c r="S106" s="342">
        <v>488.09</v>
      </c>
      <c r="T106" s="342" t="s">
        <v>380</v>
      </c>
      <c r="U106" s="342" t="s">
        <v>380</v>
      </c>
      <c r="V106" s="342" t="s">
        <v>380</v>
      </c>
      <c r="W106" s="342" t="s">
        <v>380</v>
      </c>
      <c r="X106" s="342" t="s">
        <v>380</v>
      </c>
      <c r="Y106" s="342">
        <v>556.29</v>
      </c>
      <c r="Z106" s="342">
        <v>570.72</v>
      </c>
      <c r="AA106" s="342">
        <v>588.63</v>
      </c>
      <c r="AB106" s="342">
        <v>607.29999999999995</v>
      </c>
      <c r="AC106" s="342">
        <v>629.88</v>
      </c>
      <c r="AD106" s="342">
        <v>664.72</v>
      </c>
      <c r="AE106" s="342">
        <v>700.48</v>
      </c>
      <c r="AF106" s="342">
        <v>710.6</v>
      </c>
    </row>
    <row r="107" spans="2:32" ht="12" customHeight="1" x14ac:dyDescent="0.2">
      <c r="B107" s="290">
        <v>0.125</v>
      </c>
      <c r="C107" s="342">
        <v>853.54</v>
      </c>
      <c r="D107" s="342">
        <v>859.47</v>
      </c>
      <c r="E107" s="342">
        <v>876.07</v>
      </c>
      <c r="F107" s="342">
        <v>886.26</v>
      </c>
      <c r="G107" s="342">
        <v>896.89</v>
      </c>
      <c r="H107" s="342">
        <v>913.17</v>
      </c>
      <c r="I107" s="342">
        <v>923.29</v>
      </c>
      <c r="J107" s="342">
        <v>937.91</v>
      </c>
      <c r="K107" s="342">
        <v>940.61</v>
      </c>
      <c r="L107" s="342">
        <v>371.59</v>
      </c>
      <c r="M107" s="342">
        <v>387.99</v>
      </c>
      <c r="N107" s="342" t="s">
        <v>379</v>
      </c>
      <c r="O107" s="342">
        <v>408.02</v>
      </c>
      <c r="P107" s="342">
        <v>438.31</v>
      </c>
      <c r="Q107" s="342">
        <v>452.87</v>
      </c>
      <c r="R107" s="342">
        <v>468.39</v>
      </c>
      <c r="S107" s="342">
        <v>482.14</v>
      </c>
      <c r="T107" s="342" t="s">
        <v>380</v>
      </c>
      <c r="U107" s="342" t="s">
        <v>380</v>
      </c>
      <c r="V107" s="342" t="s">
        <v>380</v>
      </c>
      <c r="W107" s="342" t="s">
        <v>380</v>
      </c>
      <c r="X107" s="342" t="s">
        <v>380</v>
      </c>
      <c r="Y107" s="342">
        <v>553.07000000000005</v>
      </c>
      <c r="Z107" s="342">
        <v>568.21</v>
      </c>
      <c r="AA107" s="342">
        <v>583.94000000000005</v>
      </c>
      <c r="AB107" s="342">
        <v>602.98</v>
      </c>
      <c r="AC107" s="342">
        <v>624.6</v>
      </c>
      <c r="AD107" s="342">
        <v>672.62</v>
      </c>
      <c r="AE107" s="342">
        <v>700.29</v>
      </c>
      <c r="AF107" s="342">
        <v>711.73</v>
      </c>
    </row>
    <row r="108" spans="2:32" ht="12" customHeight="1" x14ac:dyDescent="0.2">
      <c r="B108" s="290">
        <v>0.16666666666666666</v>
      </c>
      <c r="C108" s="342">
        <v>853.19</v>
      </c>
      <c r="D108" s="342">
        <v>860.54</v>
      </c>
      <c r="E108" s="342">
        <v>874.37</v>
      </c>
      <c r="F108" s="342">
        <v>886.34</v>
      </c>
      <c r="G108" s="342">
        <v>895.83</v>
      </c>
      <c r="H108" s="342">
        <v>911.76</v>
      </c>
      <c r="I108" s="342">
        <v>924.66</v>
      </c>
      <c r="J108" s="342">
        <v>937.24</v>
      </c>
      <c r="K108" s="342">
        <v>940.6</v>
      </c>
      <c r="L108" s="342">
        <v>373.64</v>
      </c>
      <c r="M108" s="342">
        <v>390.13</v>
      </c>
      <c r="N108" s="342">
        <v>411.56</v>
      </c>
      <c r="O108" s="342">
        <v>410.06</v>
      </c>
      <c r="P108" s="342">
        <v>438.3</v>
      </c>
      <c r="Q108" s="342">
        <v>452.86</v>
      </c>
      <c r="R108" s="342">
        <v>463.62</v>
      </c>
      <c r="S108" s="342">
        <v>480.57</v>
      </c>
      <c r="T108" s="342" t="s">
        <v>380</v>
      </c>
      <c r="U108" s="342" t="s">
        <v>380</v>
      </c>
      <c r="V108" s="342" t="s">
        <v>380</v>
      </c>
      <c r="W108" s="342" t="s">
        <v>380</v>
      </c>
      <c r="X108" s="342" t="s">
        <v>380</v>
      </c>
      <c r="Y108" s="342">
        <v>553.62</v>
      </c>
      <c r="Z108" s="342">
        <v>568.11</v>
      </c>
      <c r="AA108" s="342">
        <v>582.21</v>
      </c>
      <c r="AB108" s="342">
        <v>600.94000000000005</v>
      </c>
      <c r="AC108" s="342">
        <v>622.1</v>
      </c>
      <c r="AD108" s="342">
        <v>679.51</v>
      </c>
      <c r="AE108" s="342">
        <v>702.08</v>
      </c>
      <c r="AF108" s="342">
        <v>712.86</v>
      </c>
    </row>
    <row r="109" spans="2:32" ht="12" customHeight="1" x14ac:dyDescent="0.2">
      <c r="B109" s="290">
        <v>0.20833333333333334</v>
      </c>
      <c r="C109" s="342">
        <v>853.09</v>
      </c>
      <c r="D109" s="342">
        <v>860.97</v>
      </c>
      <c r="E109" s="342">
        <v>874.49</v>
      </c>
      <c r="F109" s="342">
        <v>886.96</v>
      </c>
      <c r="G109" s="342">
        <v>896.36</v>
      </c>
      <c r="H109" s="342">
        <v>912.24</v>
      </c>
      <c r="I109" s="342">
        <v>925.51</v>
      </c>
      <c r="J109" s="342">
        <v>937.87</v>
      </c>
      <c r="K109" s="342">
        <v>941.57</v>
      </c>
      <c r="L109" s="342">
        <v>376.31</v>
      </c>
      <c r="M109" s="342">
        <v>391.53</v>
      </c>
      <c r="N109" s="342">
        <v>414.54</v>
      </c>
      <c r="O109" s="342">
        <v>412.92</v>
      </c>
      <c r="P109" s="342">
        <v>438.52</v>
      </c>
      <c r="Q109" s="342">
        <v>453.02</v>
      </c>
      <c r="R109" s="342">
        <v>462.98</v>
      </c>
      <c r="S109" s="342">
        <v>481.8</v>
      </c>
      <c r="T109" s="342" t="s">
        <v>380</v>
      </c>
      <c r="U109" s="342" t="s">
        <v>380</v>
      </c>
      <c r="V109" s="342" t="s">
        <v>380</v>
      </c>
      <c r="W109" s="342" t="s">
        <v>380</v>
      </c>
      <c r="X109" s="342" t="s">
        <v>380</v>
      </c>
      <c r="Y109" s="342">
        <v>554.84</v>
      </c>
      <c r="Z109" s="342">
        <v>569.91999999999996</v>
      </c>
      <c r="AA109" s="342">
        <v>581.59</v>
      </c>
      <c r="AB109" s="342">
        <v>598.29999999999995</v>
      </c>
      <c r="AC109" s="342">
        <v>620.82000000000005</v>
      </c>
      <c r="AD109" s="342">
        <v>682.97</v>
      </c>
      <c r="AE109" s="342">
        <v>704.38</v>
      </c>
      <c r="AF109" s="342">
        <v>714.57</v>
      </c>
    </row>
    <row r="110" spans="2:32" ht="12" customHeight="1" x14ac:dyDescent="0.2">
      <c r="B110" s="290">
        <v>0.25</v>
      </c>
      <c r="C110" s="342">
        <v>855.92</v>
      </c>
      <c r="D110" s="342">
        <v>863.64</v>
      </c>
      <c r="E110" s="342">
        <v>878.33</v>
      </c>
      <c r="F110" s="342">
        <v>892.21</v>
      </c>
      <c r="G110" s="342">
        <v>902.58</v>
      </c>
      <c r="H110" s="342">
        <v>914.08</v>
      </c>
      <c r="I110" s="342">
        <v>930.83</v>
      </c>
      <c r="J110" s="342">
        <v>940.49</v>
      </c>
      <c r="K110" s="342">
        <v>944.54</v>
      </c>
      <c r="L110" s="342">
        <v>380.42</v>
      </c>
      <c r="M110" s="342">
        <v>395.11</v>
      </c>
      <c r="N110" s="342">
        <v>418.68</v>
      </c>
      <c r="O110" s="342">
        <v>417.44</v>
      </c>
      <c r="P110" s="342">
        <v>444.83</v>
      </c>
      <c r="Q110" s="342">
        <v>456.36</v>
      </c>
      <c r="R110" s="342">
        <v>465.7</v>
      </c>
      <c r="S110" s="342">
        <v>485.87</v>
      </c>
      <c r="T110" s="342" t="s">
        <v>380</v>
      </c>
      <c r="U110" s="342" t="s">
        <v>380</v>
      </c>
      <c r="V110" s="342" t="s">
        <v>380</v>
      </c>
      <c r="W110" s="342" t="s">
        <v>380</v>
      </c>
      <c r="X110" s="342" t="s">
        <v>379</v>
      </c>
      <c r="Y110" s="342">
        <v>559.79</v>
      </c>
      <c r="Z110" s="342">
        <v>572.39</v>
      </c>
      <c r="AA110" s="342">
        <v>591.16</v>
      </c>
      <c r="AB110" s="342">
        <v>601.86</v>
      </c>
      <c r="AC110" s="342">
        <v>621.59</v>
      </c>
      <c r="AD110" s="342">
        <v>690.63</v>
      </c>
      <c r="AE110" s="342">
        <v>710.09</v>
      </c>
      <c r="AF110" s="342">
        <v>723.88</v>
      </c>
    </row>
    <row r="111" spans="2:32" ht="12" customHeight="1" x14ac:dyDescent="0.2">
      <c r="B111" s="290">
        <v>0.29166666666666669</v>
      </c>
      <c r="C111" s="342">
        <v>862.65</v>
      </c>
      <c r="D111" s="342">
        <v>869.77</v>
      </c>
      <c r="E111" s="342">
        <v>885.54</v>
      </c>
      <c r="F111" s="342">
        <v>896.4</v>
      </c>
      <c r="G111" s="342">
        <v>910.06</v>
      </c>
      <c r="H111" s="342">
        <v>916.79</v>
      </c>
      <c r="I111" s="342">
        <v>937.19</v>
      </c>
      <c r="J111" s="342">
        <v>944.09</v>
      </c>
      <c r="K111" s="342">
        <v>948.71</v>
      </c>
      <c r="L111" s="342">
        <v>384.8</v>
      </c>
      <c r="M111" s="342">
        <v>399.56</v>
      </c>
      <c r="N111" s="342">
        <v>423.09</v>
      </c>
      <c r="O111" s="342">
        <v>420.79</v>
      </c>
      <c r="P111" s="342">
        <v>451.88</v>
      </c>
      <c r="Q111" s="342">
        <v>460.31</v>
      </c>
      <c r="R111" s="342">
        <v>469.43</v>
      </c>
      <c r="S111" s="342">
        <v>492.02</v>
      </c>
      <c r="T111" s="342" t="s">
        <v>380</v>
      </c>
      <c r="U111" s="342" t="s">
        <v>380</v>
      </c>
      <c r="V111" s="342" t="s">
        <v>380</v>
      </c>
      <c r="W111" s="342" t="s">
        <v>380</v>
      </c>
      <c r="X111" s="342">
        <v>567.91999999999996</v>
      </c>
      <c r="Y111" s="342">
        <v>564.63</v>
      </c>
      <c r="Z111" s="342">
        <v>575.79</v>
      </c>
      <c r="AA111" s="342">
        <v>596.89</v>
      </c>
      <c r="AB111" s="342">
        <v>606.96</v>
      </c>
      <c r="AC111" s="342">
        <v>623.02</v>
      </c>
      <c r="AD111" s="342">
        <v>695.8</v>
      </c>
      <c r="AE111" s="342">
        <v>715.43</v>
      </c>
      <c r="AF111" s="342">
        <v>731.61</v>
      </c>
    </row>
    <row r="112" spans="2:32" ht="12" customHeight="1" x14ac:dyDescent="0.2">
      <c r="B112" s="290">
        <v>0.33333333333333331</v>
      </c>
      <c r="C112" s="342">
        <v>866.9</v>
      </c>
      <c r="D112" s="342">
        <v>873.57</v>
      </c>
      <c r="E112" s="342">
        <v>889.76</v>
      </c>
      <c r="F112" s="342">
        <v>900.18</v>
      </c>
      <c r="G112" s="342">
        <v>915.84</v>
      </c>
      <c r="H112" s="342">
        <v>919.06</v>
      </c>
      <c r="I112" s="342">
        <v>940.71</v>
      </c>
      <c r="J112" s="342">
        <v>947.97</v>
      </c>
      <c r="K112" s="342">
        <v>953.58</v>
      </c>
      <c r="L112" s="342">
        <v>388.31</v>
      </c>
      <c r="M112" s="342">
        <v>402.71</v>
      </c>
      <c r="N112" s="342">
        <v>426.44</v>
      </c>
      <c r="O112" s="342">
        <v>424.25</v>
      </c>
      <c r="P112" s="342">
        <v>454.33</v>
      </c>
      <c r="Q112" s="342">
        <v>464.53</v>
      </c>
      <c r="R112" s="342">
        <v>471.94</v>
      </c>
      <c r="S112" s="342">
        <v>497.43</v>
      </c>
      <c r="T112" s="342" t="s">
        <v>380</v>
      </c>
      <c r="U112" s="342" t="s">
        <v>380</v>
      </c>
      <c r="V112" s="342" t="s">
        <v>380</v>
      </c>
      <c r="W112" s="342" t="s">
        <v>380</v>
      </c>
      <c r="X112" s="342">
        <v>565.62</v>
      </c>
      <c r="Y112" s="342">
        <v>567.05999999999995</v>
      </c>
      <c r="Z112" s="342">
        <v>579.11</v>
      </c>
      <c r="AA112" s="342">
        <v>600.66</v>
      </c>
      <c r="AB112" s="342">
        <v>609.9</v>
      </c>
      <c r="AC112" s="342">
        <v>623.58000000000004</v>
      </c>
      <c r="AD112" s="342">
        <v>699.28</v>
      </c>
      <c r="AE112" s="342">
        <v>718.18</v>
      </c>
      <c r="AF112" s="342">
        <v>737.13</v>
      </c>
    </row>
    <row r="113" spans="2:33" ht="12" customHeight="1" x14ac:dyDescent="0.2">
      <c r="B113" s="290">
        <v>0.375</v>
      </c>
      <c r="C113" s="342">
        <v>870.03</v>
      </c>
      <c r="D113" s="342">
        <v>877.12</v>
      </c>
      <c r="E113" s="342">
        <v>891.89</v>
      </c>
      <c r="F113" s="342">
        <v>902.72</v>
      </c>
      <c r="G113" s="342">
        <v>920.37</v>
      </c>
      <c r="H113" s="342">
        <v>920.55</v>
      </c>
      <c r="I113" s="342">
        <v>944.14</v>
      </c>
      <c r="J113" s="342">
        <v>948.94</v>
      </c>
      <c r="K113" s="342">
        <v>956.41</v>
      </c>
      <c r="L113" s="342">
        <v>391.6</v>
      </c>
      <c r="M113" s="342">
        <v>404.21</v>
      </c>
      <c r="N113" s="342">
        <v>428.16</v>
      </c>
      <c r="O113" s="342">
        <v>426.36</v>
      </c>
      <c r="P113" s="342">
        <v>455.57</v>
      </c>
      <c r="Q113" s="342">
        <v>467</v>
      </c>
      <c r="R113" s="342">
        <v>473.12</v>
      </c>
      <c r="S113" s="342">
        <v>500.89</v>
      </c>
      <c r="T113" s="342" t="s">
        <v>380</v>
      </c>
      <c r="U113" s="342" t="s">
        <v>380</v>
      </c>
      <c r="V113" s="342" t="s">
        <v>380</v>
      </c>
      <c r="W113" s="342" t="s">
        <v>380</v>
      </c>
      <c r="X113" s="342">
        <v>562.66</v>
      </c>
      <c r="Y113" s="342">
        <v>566.9</v>
      </c>
      <c r="Z113" s="342">
        <v>583.28</v>
      </c>
      <c r="AA113" s="342">
        <v>601.54999999999995</v>
      </c>
      <c r="AB113" s="342">
        <v>614.41</v>
      </c>
      <c r="AC113" s="342">
        <v>623.57000000000005</v>
      </c>
      <c r="AD113" s="342">
        <v>699.9</v>
      </c>
      <c r="AE113" s="342">
        <v>720.57</v>
      </c>
      <c r="AF113" s="342">
        <v>740.3</v>
      </c>
    </row>
    <row r="114" spans="2:33" ht="12" customHeight="1" x14ac:dyDescent="0.2">
      <c r="B114" s="290">
        <v>0.41666666666666669</v>
      </c>
      <c r="C114" s="342">
        <v>873.1</v>
      </c>
      <c r="D114" s="342">
        <v>881.62</v>
      </c>
      <c r="E114" s="342">
        <v>893.96</v>
      </c>
      <c r="F114" s="342">
        <v>904.58</v>
      </c>
      <c r="G114" s="342">
        <v>921.55</v>
      </c>
      <c r="H114" s="342">
        <v>921.3</v>
      </c>
      <c r="I114" s="342">
        <v>943.79</v>
      </c>
      <c r="J114" s="342">
        <v>950.3</v>
      </c>
      <c r="K114" s="342">
        <v>959.64</v>
      </c>
      <c r="L114" s="342">
        <v>392.67</v>
      </c>
      <c r="M114" s="342">
        <v>404.84</v>
      </c>
      <c r="N114" s="342">
        <v>429.11</v>
      </c>
      <c r="O114" s="342">
        <v>428.21</v>
      </c>
      <c r="P114" s="342">
        <v>456.08</v>
      </c>
      <c r="Q114" s="342">
        <v>469.49</v>
      </c>
      <c r="R114" s="342">
        <v>475.65</v>
      </c>
      <c r="S114" s="342">
        <v>504.35</v>
      </c>
      <c r="T114" s="342" t="s">
        <v>380</v>
      </c>
      <c r="U114" s="342" t="s">
        <v>380</v>
      </c>
      <c r="V114" s="342" t="s">
        <v>380</v>
      </c>
      <c r="W114" s="342" t="s">
        <v>380</v>
      </c>
      <c r="X114" s="342">
        <v>557.5</v>
      </c>
      <c r="Y114" s="342">
        <v>564.26</v>
      </c>
      <c r="Z114" s="342">
        <v>587.11</v>
      </c>
      <c r="AA114" s="342">
        <v>602.79999999999995</v>
      </c>
      <c r="AB114" s="342">
        <v>619</v>
      </c>
      <c r="AC114" s="342">
        <v>623.47</v>
      </c>
      <c r="AD114" s="342">
        <v>697.69</v>
      </c>
      <c r="AE114" s="342">
        <v>719.04</v>
      </c>
      <c r="AF114" s="342">
        <v>737.57</v>
      </c>
    </row>
    <row r="115" spans="2:33" ht="12" customHeight="1" x14ac:dyDescent="0.2">
      <c r="B115" s="290">
        <v>0.45833333333333331</v>
      </c>
      <c r="C115" s="342">
        <v>875.74</v>
      </c>
      <c r="D115" s="342">
        <v>883.7</v>
      </c>
      <c r="E115" s="342">
        <v>895.08</v>
      </c>
      <c r="F115" s="342">
        <v>905</v>
      </c>
      <c r="G115" s="342">
        <v>922.71</v>
      </c>
      <c r="H115" s="342">
        <v>919.3</v>
      </c>
      <c r="I115" s="342">
        <v>943.61</v>
      </c>
      <c r="J115" s="342">
        <v>948.78</v>
      </c>
      <c r="K115" s="342">
        <v>959.41</v>
      </c>
      <c r="L115" s="342">
        <v>391.19</v>
      </c>
      <c r="M115" s="342">
        <v>404.87</v>
      </c>
      <c r="N115" s="342">
        <v>429.09</v>
      </c>
      <c r="O115" s="342">
        <v>430.14</v>
      </c>
      <c r="P115" s="342">
        <v>456.94</v>
      </c>
      <c r="Q115" s="342">
        <v>470.33</v>
      </c>
      <c r="R115" s="342">
        <v>478.53</v>
      </c>
      <c r="S115" s="342">
        <v>510.04</v>
      </c>
      <c r="T115" s="342" t="s">
        <v>380</v>
      </c>
      <c r="U115" s="342" t="s">
        <v>380</v>
      </c>
      <c r="V115" s="342" t="s">
        <v>380</v>
      </c>
      <c r="W115" s="342" t="s">
        <v>380</v>
      </c>
      <c r="X115" s="342">
        <v>549.84</v>
      </c>
      <c r="Y115" s="342">
        <v>559.46</v>
      </c>
      <c r="Z115" s="342">
        <v>587.94000000000005</v>
      </c>
      <c r="AA115" s="342">
        <v>604.75</v>
      </c>
      <c r="AB115" s="342">
        <v>619.5</v>
      </c>
      <c r="AC115" s="342">
        <v>620.73</v>
      </c>
      <c r="AD115" s="342">
        <v>693.75</v>
      </c>
      <c r="AE115" s="342">
        <v>714.15</v>
      </c>
      <c r="AF115" s="342">
        <v>733.75</v>
      </c>
    </row>
    <row r="116" spans="2:33" ht="12" customHeight="1" x14ac:dyDescent="0.2">
      <c r="B116" s="290">
        <v>0.5</v>
      </c>
      <c r="C116" s="342">
        <v>878.25</v>
      </c>
      <c r="D116" s="342">
        <v>883.93</v>
      </c>
      <c r="E116" s="342">
        <v>895.06</v>
      </c>
      <c r="F116" s="342">
        <v>904.91</v>
      </c>
      <c r="G116" s="342">
        <v>923.85</v>
      </c>
      <c r="H116" s="342">
        <v>916.36</v>
      </c>
      <c r="I116" s="342">
        <v>942.48</v>
      </c>
      <c r="J116" s="342">
        <v>947.06</v>
      </c>
      <c r="K116" s="342">
        <v>959.37</v>
      </c>
      <c r="L116" s="342">
        <v>391.09</v>
      </c>
      <c r="M116" s="342">
        <v>404.41</v>
      </c>
      <c r="N116" s="342">
        <v>426.95</v>
      </c>
      <c r="O116" s="342">
        <v>431.57</v>
      </c>
      <c r="P116" s="342">
        <v>456.46</v>
      </c>
      <c r="Q116" s="342">
        <v>472.89</v>
      </c>
      <c r="R116" s="342">
        <v>482.3</v>
      </c>
      <c r="S116" s="342">
        <v>512.29</v>
      </c>
      <c r="T116" s="342" t="s">
        <v>380</v>
      </c>
      <c r="U116" s="342" t="s">
        <v>380</v>
      </c>
      <c r="V116" s="342" t="s">
        <v>380</v>
      </c>
      <c r="W116" s="342" t="s">
        <v>380</v>
      </c>
      <c r="X116" s="342">
        <v>548.53</v>
      </c>
      <c r="Y116" s="342">
        <v>553.99</v>
      </c>
      <c r="Z116" s="342">
        <v>586.80999999999995</v>
      </c>
      <c r="AA116" s="342">
        <v>607.21</v>
      </c>
      <c r="AB116" s="342">
        <v>620.29</v>
      </c>
      <c r="AC116" s="342">
        <v>616.64</v>
      </c>
      <c r="AD116" s="342">
        <v>688.58</v>
      </c>
      <c r="AE116" s="342">
        <v>711.81</v>
      </c>
      <c r="AF116" s="342">
        <v>729.45</v>
      </c>
    </row>
    <row r="117" spans="2:33" ht="12" customHeight="1" x14ac:dyDescent="0.2">
      <c r="B117" s="290">
        <v>0.54166666666666663</v>
      </c>
      <c r="C117" s="342">
        <v>876.58</v>
      </c>
      <c r="D117" s="342">
        <v>881.94</v>
      </c>
      <c r="E117" s="342">
        <v>892.75</v>
      </c>
      <c r="F117" s="342">
        <v>903.06</v>
      </c>
      <c r="G117" s="342">
        <v>920.64</v>
      </c>
      <c r="H117" s="342">
        <v>913.54</v>
      </c>
      <c r="I117" s="342">
        <v>938.49</v>
      </c>
      <c r="J117" s="342">
        <v>941.82</v>
      </c>
      <c r="K117" s="342">
        <v>959.37</v>
      </c>
      <c r="L117" s="342">
        <v>386.9</v>
      </c>
      <c r="M117" s="342">
        <v>401.44</v>
      </c>
      <c r="N117" s="342">
        <v>429.19</v>
      </c>
      <c r="O117" s="342">
        <v>433.06</v>
      </c>
      <c r="P117" s="342">
        <v>452.65</v>
      </c>
      <c r="Q117" s="342">
        <v>472.51</v>
      </c>
      <c r="R117" s="342">
        <v>482.1</v>
      </c>
      <c r="S117" s="342">
        <v>514.54999999999995</v>
      </c>
      <c r="T117" s="342" t="s">
        <v>380</v>
      </c>
      <c r="U117" s="342" t="s">
        <v>380</v>
      </c>
      <c r="V117" s="342" t="s">
        <v>380</v>
      </c>
      <c r="W117" s="342" t="s">
        <v>380</v>
      </c>
      <c r="X117" s="342">
        <v>541.39</v>
      </c>
      <c r="Y117" s="342">
        <v>550.14</v>
      </c>
      <c r="Z117" s="342">
        <v>581.63</v>
      </c>
      <c r="AA117" s="342">
        <v>604.76</v>
      </c>
      <c r="AB117" s="342">
        <v>619.08000000000004</v>
      </c>
      <c r="AC117" s="342">
        <v>613.4</v>
      </c>
      <c r="AD117" s="342">
        <v>683.43</v>
      </c>
      <c r="AE117" s="342">
        <v>705.81</v>
      </c>
      <c r="AF117" s="342">
        <v>725.16</v>
      </c>
    </row>
    <row r="118" spans="2:33" ht="12" customHeight="1" x14ac:dyDescent="0.2">
      <c r="B118" s="290">
        <v>0.58333333333333337</v>
      </c>
      <c r="C118" s="342">
        <v>875.59</v>
      </c>
      <c r="D118" s="342">
        <v>880.33</v>
      </c>
      <c r="E118" s="342">
        <v>890.04</v>
      </c>
      <c r="F118" s="342">
        <v>898.23</v>
      </c>
      <c r="G118" s="342">
        <v>915.08</v>
      </c>
      <c r="H118" s="342">
        <v>910.44</v>
      </c>
      <c r="I118" s="342">
        <v>933.1</v>
      </c>
      <c r="J118" s="342">
        <v>935.76</v>
      </c>
      <c r="K118" s="342">
        <v>959.66</v>
      </c>
      <c r="L118" s="342">
        <v>380.62</v>
      </c>
      <c r="M118" s="342">
        <v>395.91</v>
      </c>
      <c r="N118" s="342">
        <v>420.61</v>
      </c>
      <c r="O118" s="342">
        <v>432.12</v>
      </c>
      <c r="P118" s="342">
        <v>447.01</v>
      </c>
      <c r="Q118" s="342">
        <v>468.97</v>
      </c>
      <c r="R118" s="342">
        <v>481.69</v>
      </c>
      <c r="S118" s="342">
        <v>513.71</v>
      </c>
      <c r="T118" s="342" t="s">
        <v>380</v>
      </c>
      <c r="U118" s="342" t="s">
        <v>380</v>
      </c>
      <c r="V118" s="342" t="s">
        <v>380</v>
      </c>
      <c r="W118" s="342" t="s">
        <v>380</v>
      </c>
      <c r="X118" s="342">
        <v>533.26</v>
      </c>
      <c r="Y118" s="342">
        <v>543.63</v>
      </c>
      <c r="Z118" s="342">
        <v>576.52</v>
      </c>
      <c r="AA118" s="342">
        <v>598.13</v>
      </c>
      <c r="AB118" s="342">
        <v>615.37</v>
      </c>
      <c r="AC118" s="342">
        <v>609.63</v>
      </c>
      <c r="AD118" s="342">
        <v>674.61</v>
      </c>
      <c r="AE118" s="342">
        <v>696.91</v>
      </c>
      <c r="AF118" s="342">
        <v>715.46</v>
      </c>
    </row>
    <row r="119" spans="2:33" ht="12" customHeight="1" x14ac:dyDescent="0.2">
      <c r="B119" s="290">
        <v>0.625</v>
      </c>
      <c r="C119" s="342">
        <v>871.49</v>
      </c>
      <c r="D119" s="342">
        <v>877.47</v>
      </c>
      <c r="E119" s="342">
        <v>885.75</v>
      </c>
      <c r="F119" s="342">
        <v>895.15</v>
      </c>
      <c r="G119" s="342">
        <v>909.18</v>
      </c>
      <c r="H119" s="342">
        <v>906.56</v>
      </c>
      <c r="I119" s="342">
        <v>927.33</v>
      </c>
      <c r="J119" s="342">
        <v>928.73</v>
      </c>
      <c r="K119" s="342" t="s">
        <v>379</v>
      </c>
      <c r="L119" s="342">
        <v>374.04</v>
      </c>
      <c r="M119" s="342">
        <v>388.96</v>
      </c>
      <c r="N119" s="342">
        <v>413.23</v>
      </c>
      <c r="O119" s="342">
        <v>432.22</v>
      </c>
      <c r="P119" s="342">
        <v>442.12</v>
      </c>
      <c r="Q119" s="342">
        <v>465.36</v>
      </c>
      <c r="R119" s="342">
        <v>480.99</v>
      </c>
      <c r="S119" s="342">
        <v>511.15</v>
      </c>
      <c r="T119" s="342" t="s">
        <v>380</v>
      </c>
      <c r="U119" s="342" t="s">
        <v>380</v>
      </c>
      <c r="V119" s="342" t="s">
        <v>380</v>
      </c>
      <c r="W119" s="342" t="s">
        <v>380</v>
      </c>
      <c r="X119" s="342">
        <v>525.23</v>
      </c>
      <c r="Y119" s="342">
        <v>537.39</v>
      </c>
      <c r="Z119" s="342">
        <v>570.70000000000005</v>
      </c>
      <c r="AA119" s="342">
        <v>595.04999999999995</v>
      </c>
      <c r="AB119" s="342">
        <v>610.6</v>
      </c>
      <c r="AC119" s="342">
        <v>605</v>
      </c>
      <c r="AD119" s="342">
        <v>665.53</v>
      </c>
      <c r="AE119" s="342">
        <v>687.78</v>
      </c>
      <c r="AF119" s="342">
        <v>706.66</v>
      </c>
    </row>
    <row r="120" spans="2:33" ht="12" customHeight="1" x14ac:dyDescent="0.2">
      <c r="B120" s="290">
        <v>0.66666666666666663</v>
      </c>
      <c r="C120" s="342">
        <v>869.37</v>
      </c>
      <c r="D120" s="342">
        <v>877.23</v>
      </c>
      <c r="E120" s="342">
        <v>885.08</v>
      </c>
      <c r="F120" s="342">
        <v>891.91</v>
      </c>
      <c r="G120" s="342">
        <v>907.47</v>
      </c>
      <c r="H120" s="342">
        <v>902.32</v>
      </c>
      <c r="I120" s="342">
        <v>923.52</v>
      </c>
      <c r="J120" s="342">
        <v>926.19</v>
      </c>
      <c r="K120" s="342" t="s">
        <v>380</v>
      </c>
      <c r="L120" s="342">
        <v>370.8</v>
      </c>
      <c r="M120" s="342">
        <v>384.18</v>
      </c>
      <c r="N120" s="342">
        <v>407.93</v>
      </c>
      <c r="O120" s="342">
        <v>432.43</v>
      </c>
      <c r="P120" s="342">
        <v>441.75</v>
      </c>
      <c r="Q120" s="342">
        <v>462.5</v>
      </c>
      <c r="R120" s="342">
        <v>482.82</v>
      </c>
      <c r="S120" s="342">
        <v>510.71</v>
      </c>
      <c r="T120" s="342" t="s">
        <v>380</v>
      </c>
      <c r="U120" s="342" t="s">
        <v>380</v>
      </c>
      <c r="V120" s="342" t="s">
        <v>380</v>
      </c>
      <c r="W120" s="342" t="s">
        <v>380</v>
      </c>
      <c r="X120" s="342">
        <v>525.36</v>
      </c>
      <c r="Y120" s="342">
        <v>534.95000000000005</v>
      </c>
      <c r="Z120" s="342">
        <v>566.80999999999995</v>
      </c>
      <c r="AA120" s="342">
        <v>594.55999999999995</v>
      </c>
      <c r="AB120" s="342">
        <v>608.9</v>
      </c>
      <c r="AC120" s="342">
        <v>600.54999999999995</v>
      </c>
      <c r="AD120" s="342">
        <v>660.87</v>
      </c>
      <c r="AE120" s="342">
        <v>683.7</v>
      </c>
      <c r="AF120" s="342">
        <v>700.16</v>
      </c>
    </row>
    <row r="121" spans="2:33" ht="12" customHeight="1" x14ac:dyDescent="0.2">
      <c r="B121" s="290">
        <v>0.70833333333333337</v>
      </c>
      <c r="C121" s="342">
        <v>868.88</v>
      </c>
      <c r="D121" s="342">
        <v>878.2</v>
      </c>
      <c r="E121" s="342">
        <v>889.4</v>
      </c>
      <c r="F121" s="342">
        <v>892.09</v>
      </c>
      <c r="G121" s="342">
        <v>907.23</v>
      </c>
      <c r="H121" s="342">
        <v>899.44</v>
      </c>
      <c r="I121" s="342">
        <v>921.21</v>
      </c>
      <c r="J121" s="342">
        <v>926.48</v>
      </c>
      <c r="K121" s="342" t="s">
        <v>380</v>
      </c>
      <c r="L121" s="342">
        <v>367.35</v>
      </c>
      <c r="M121" s="342">
        <v>382.58</v>
      </c>
      <c r="N121" s="342">
        <v>407.07</v>
      </c>
      <c r="O121" s="342">
        <v>432.94</v>
      </c>
      <c r="P121" s="342">
        <v>442.26</v>
      </c>
      <c r="Q121" s="342">
        <v>467.1</v>
      </c>
      <c r="R121" s="342">
        <v>485.85</v>
      </c>
      <c r="S121" s="342">
        <v>511.86</v>
      </c>
      <c r="T121" s="342" t="s">
        <v>380</v>
      </c>
      <c r="U121" s="342" t="s">
        <v>380</v>
      </c>
      <c r="V121" s="342" t="s">
        <v>380</v>
      </c>
      <c r="W121" s="342" t="s">
        <v>380</v>
      </c>
      <c r="X121" s="342">
        <v>527.41999999999996</v>
      </c>
      <c r="Y121" s="342">
        <v>536.41999999999996</v>
      </c>
      <c r="Z121" s="342">
        <v>565.91999999999996</v>
      </c>
      <c r="AA121" s="342">
        <v>599.15</v>
      </c>
      <c r="AB121" s="342">
        <v>613.20000000000005</v>
      </c>
      <c r="AC121" s="342">
        <v>600.4</v>
      </c>
      <c r="AD121" s="342">
        <v>657.22</v>
      </c>
      <c r="AE121" s="342">
        <v>681.46</v>
      </c>
      <c r="AF121" s="342">
        <v>697.56</v>
      </c>
    </row>
    <row r="122" spans="2:33" ht="12" customHeight="1" x14ac:dyDescent="0.2">
      <c r="B122" s="290">
        <v>0.75</v>
      </c>
      <c r="C122" s="342">
        <v>872.07</v>
      </c>
      <c r="D122" s="342">
        <v>878.22</v>
      </c>
      <c r="E122" s="342">
        <v>891.99</v>
      </c>
      <c r="F122" s="342">
        <v>896.9</v>
      </c>
      <c r="G122" s="342">
        <v>912.21</v>
      </c>
      <c r="H122" s="342">
        <v>899.04</v>
      </c>
      <c r="I122" s="342">
        <v>923.51</v>
      </c>
      <c r="J122" s="342">
        <v>926.78</v>
      </c>
      <c r="K122" s="342" t="s">
        <v>380</v>
      </c>
      <c r="L122" s="342">
        <v>370.45</v>
      </c>
      <c r="M122" s="342">
        <v>382.53</v>
      </c>
      <c r="N122" s="342">
        <v>406.64</v>
      </c>
      <c r="O122" s="342">
        <v>434.42</v>
      </c>
      <c r="P122" s="342">
        <v>450.5</v>
      </c>
      <c r="Q122" s="342">
        <v>472.94</v>
      </c>
      <c r="R122" s="342">
        <v>489.09</v>
      </c>
      <c r="S122" s="342">
        <v>516.33000000000004</v>
      </c>
      <c r="T122" s="342" t="s">
        <v>380</v>
      </c>
      <c r="U122" s="342" t="s">
        <v>380</v>
      </c>
      <c r="V122" s="342" t="s">
        <v>380</v>
      </c>
      <c r="W122" s="342" t="s">
        <v>380</v>
      </c>
      <c r="X122" s="342">
        <v>534.77</v>
      </c>
      <c r="Y122" s="342">
        <v>543.12</v>
      </c>
      <c r="Z122" s="342">
        <v>569.08000000000004</v>
      </c>
      <c r="AA122" s="342">
        <v>605.82000000000005</v>
      </c>
      <c r="AB122" s="342">
        <v>617.63</v>
      </c>
      <c r="AC122" s="342">
        <v>600.29999999999995</v>
      </c>
      <c r="AD122" s="342">
        <v>661.73</v>
      </c>
      <c r="AE122" s="342">
        <v>685.49</v>
      </c>
      <c r="AF122" s="342">
        <v>700.26</v>
      </c>
    </row>
    <row r="123" spans="2:33" ht="12" customHeight="1" x14ac:dyDescent="0.2">
      <c r="B123" s="290">
        <v>0.79166666666666663</v>
      </c>
      <c r="C123" s="342">
        <v>872.82</v>
      </c>
      <c r="D123" s="342">
        <v>882.67</v>
      </c>
      <c r="E123" s="342">
        <v>895.42</v>
      </c>
      <c r="F123" s="342">
        <v>901.73</v>
      </c>
      <c r="G123" s="342">
        <v>916.35</v>
      </c>
      <c r="H123" s="342">
        <v>901.19</v>
      </c>
      <c r="I123" s="342">
        <v>926.8</v>
      </c>
      <c r="J123" s="342">
        <v>930.81</v>
      </c>
      <c r="K123" s="342" t="s">
        <v>380</v>
      </c>
      <c r="L123" s="342">
        <v>372.56</v>
      </c>
      <c r="M123" s="342">
        <v>384.01</v>
      </c>
      <c r="N123" s="342">
        <v>406.34</v>
      </c>
      <c r="O123" s="342">
        <v>435.17</v>
      </c>
      <c r="P123" s="342">
        <v>456.62</v>
      </c>
      <c r="Q123" s="342">
        <v>480.93</v>
      </c>
      <c r="R123" s="342">
        <v>495.52</v>
      </c>
      <c r="S123" s="342">
        <v>517.99</v>
      </c>
      <c r="T123" s="342" t="s">
        <v>380</v>
      </c>
      <c r="U123" s="342" t="s">
        <v>380</v>
      </c>
      <c r="V123" s="342" t="s">
        <v>380</v>
      </c>
      <c r="W123" s="342" t="s">
        <v>380</v>
      </c>
      <c r="X123" s="342">
        <v>542.34</v>
      </c>
      <c r="Y123" s="342">
        <v>551.15</v>
      </c>
      <c r="Z123" s="342">
        <v>574.77</v>
      </c>
      <c r="AA123" s="342">
        <v>609.73</v>
      </c>
      <c r="AB123" s="342">
        <v>625.38</v>
      </c>
      <c r="AC123" s="342">
        <v>604.36</v>
      </c>
      <c r="AD123" s="342">
        <v>667.77</v>
      </c>
      <c r="AE123" s="342">
        <v>690.59</v>
      </c>
      <c r="AF123" s="342">
        <v>701.86</v>
      </c>
    </row>
    <row r="124" spans="2:33" ht="12" customHeight="1" x14ac:dyDescent="0.2">
      <c r="B124" s="290">
        <v>0.83333333333333337</v>
      </c>
      <c r="C124" s="342">
        <v>871.22</v>
      </c>
      <c r="D124" s="342">
        <v>885.31</v>
      </c>
      <c r="E124" s="342">
        <v>897.79</v>
      </c>
      <c r="F124" s="342">
        <v>903.3</v>
      </c>
      <c r="G124" s="342">
        <v>918.99</v>
      </c>
      <c r="H124" s="342">
        <v>904.08</v>
      </c>
      <c r="I124" s="342">
        <v>929.28</v>
      </c>
      <c r="J124" s="342">
        <v>932.9</v>
      </c>
      <c r="K124" s="342" t="s">
        <v>380</v>
      </c>
      <c r="L124" s="342">
        <v>372.19</v>
      </c>
      <c r="M124" s="342">
        <v>382.68</v>
      </c>
      <c r="N124" s="342">
        <v>407.35</v>
      </c>
      <c r="O124" s="342">
        <v>435.69</v>
      </c>
      <c r="P124" s="342">
        <v>459.84</v>
      </c>
      <c r="Q124" s="342">
        <v>483.03</v>
      </c>
      <c r="R124" s="342">
        <v>497.51</v>
      </c>
      <c r="S124" s="342">
        <v>519.12</v>
      </c>
      <c r="T124" s="342" t="s">
        <v>380</v>
      </c>
      <c r="U124" s="342" t="s">
        <v>380</v>
      </c>
      <c r="V124" s="342" t="s">
        <v>380</v>
      </c>
      <c r="W124" s="342" t="s">
        <v>380</v>
      </c>
      <c r="X124" s="342">
        <v>544.51</v>
      </c>
      <c r="Y124" s="342">
        <v>558.66999999999996</v>
      </c>
      <c r="Z124" s="342">
        <v>578.77</v>
      </c>
      <c r="AA124" s="342">
        <v>611.05999999999995</v>
      </c>
      <c r="AB124" s="342">
        <v>630.16999999999996</v>
      </c>
      <c r="AC124" s="342">
        <v>610.99</v>
      </c>
      <c r="AD124" s="342">
        <v>671.91</v>
      </c>
      <c r="AE124" s="342">
        <v>693.12</v>
      </c>
      <c r="AF124" s="342">
        <v>705.29</v>
      </c>
    </row>
    <row r="125" spans="2:33" ht="12" customHeight="1" x14ac:dyDescent="0.2">
      <c r="B125" s="290">
        <v>0.875</v>
      </c>
      <c r="C125" s="342">
        <v>870.3</v>
      </c>
      <c r="D125" s="342">
        <v>886</v>
      </c>
      <c r="E125" s="342">
        <v>898.46</v>
      </c>
      <c r="F125" s="342">
        <v>903.55</v>
      </c>
      <c r="G125" s="342">
        <v>920.27</v>
      </c>
      <c r="H125" s="342">
        <v>907.2</v>
      </c>
      <c r="I125" s="342">
        <v>932.06</v>
      </c>
      <c r="J125" s="342">
        <v>936.5</v>
      </c>
      <c r="K125" s="342" t="s">
        <v>380</v>
      </c>
      <c r="L125" s="342">
        <v>375.52</v>
      </c>
      <c r="M125" s="342">
        <v>383.01</v>
      </c>
      <c r="N125" s="342">
        <v>400.96</v>
      </c>
      <c r="O125" s="342">
        <v>436.04</v>
      </c>
      <c r="P125" s="342">
        <v>463.8</v>
      </c>
      <c r="Q125" s="342">
        <v>484.56</v>
      </c>
      <c r="R125" s="342">
        <v>497.69</v>
      </c>
      <c r="S125" s="342">
        <v>519.16999999999996</v>
      </c>
      <c r="T125" s="342" t="s">
        <v>380</v>
      </c>
      <c r="U125" s="342" t="s">
        <v>380</v>
      </c>
      <c r="V125" s="342" t="s">
        <v>380</v>
      </c>
      <c r="W125" s="342" t="s">
        <v>380</v>
      </c>
      <c r="X125" s="342">
        <v>549.73</v>
      </c>
      <c r="Y125" s="342">
        <v>563.94000000000005</v>
      </c>
      <c r="Z125" s="342">
        <v>584.79</v>
      </c>
      <c r="AA125" s="342">
        <v>615.55999999999995</v>
      </c>
      <c r="AB125" s="342">
        <v>634.83000000000004</v>
      </c>
      <c r="AC125" s="342">
        <v>618.66999999999996</v>
      </c>
      <c r="AD125" s="342">
        <v>677.72</v>
      </c>
      <c r="AE125" s="342">
        <v>697.7</v>
      </c>
      <c r="AF125" s="342">
        <v>708.65</v>
      </c>
    </row>
    <row r="126" spans="2:33" ht="12" customHeight="1" x14ac:dyDescent="0.2">
      <c r="B126" s="290">
        <v>0.91666666666666663</v>
      </c>
      <c r="C126" s="342">
        <v>868.66</v>
      </c>
      <c r="D126" s="342">
        <v>886.99</v>
      </c>
      <c r="E126" s="342">
        <v>899.43</v>
      </c>
      <c r="F126" s="342">
        <v>904.64</v>
      </c>
      <c r="G126" s="342">
        <v>922.66</v>
      </c>
      <c r="H126" s="342">
        <v>910.17</v>
      </c>
      <c r="I126" s="342">
        <v>934.82</v>
      </c>
      <c r="J126" s="342">
        <v>940.31</v>
      </c>
      <c r="K126" s="342" t="s">
        <v>380</v>
      </c>
      <c r="L126" s="342">
        <v>380.13</v>
      </c>
      <c r="M126" s="342" t="s">
        <v>379</v>
      </c>
      <c r="N126" s="342">
        <v>403.85</v>
      </c>
      <c r="O126" s="342">
        <v>436.71</v>
      </c>
      <c r="P126" s="342">
        <v>466.69</v>
      </c>
      <c r="Q126" s="342">
        <v>485.4</v>
      </c>
      <c r="R126" s="342">
        <v>497.66</v>
      </c>
      <c r="S126" s="342">
        <v>521.20000000000005</v>
      </c>
      <c r="T126" s="342" t="s">
        <v>380</v>
      </c>
      <c r="U126" s="342" t="s">
        <v>380</v>
      </c>
      <c r="V126" s="342" t="s">
        <v>380</v>
      </c>
      <c r="W126" s="342" t="s">
        <v>380</v>
      </c>
      <c r="X126" s="342">
        <v>555.83000000000004</v>
      </c>
      <c r="Y126" s="342">
        <v>568.67999999999995</v>
      </c>
      <c r="Z126" s="342">
        <v>588.79</v>
      </c>
      <c r="AA126" s="342">
        <v>616.4</v>
      </c>
      <c r="AB126" s="342">
        <v>637.54</v>
      </c>
      <c r="AC126" s="342">
        <v>626.89</v>
      </c>
      <c r="AD126" s="342">
        <v>683.63</v>
      </c>
      <c r="AE126" s="342">
        <v>701.9</v>
      </c>
      <c r="AF126" s="342">
        <v>713.24</v>
      </c>
    </row>
    <row r="127" spans="2:33" ht="12" customHeight="1" x14ac:dyDescent="0.2">
      <c r="B127" s="290">
        <v>0.95833333333333337</v>
      </c>
      <c r="C127" s="342">
        <v>867.23</v>
      </c>
      <c r="D127" s="342">
        <v>886.66</v>
      </c>
      <c r="E127" s="342">
        <v>898.36</v>
      </c>
      <c r="F127" s="342">
        <v>905.66</v>
      </c>
      <c r="G127" s="342">
        <v>923.76</v>
      </c>
      <c r="H127" s="342">
        <v>913.56</v>
      </c>
      <c r="I127" s="342">
        <v>937.33</v>
      </c>
      <c r="J127" s="342">
        <v>944.16</v>
      </c>
      <c r="K127" s="342" t="s">
        <v>379</v>
      </c>
      <c r="L127" s="342">
        <v>384.38</v>
      </c>
      <c r="M127" s="342" t="s">
        <v>380</v>
      </c>
      <c r="N127" s="342">
        <v>407.01</v>
      </c>
      <c r="O127" s="342">
        <v>436.91</v>
      </c>
      <c r="P127" s="342">
        <v>467.32</v>
      </c>
      <c r="Q127" s="342">
        <v>486.88</v>
      </c>
      <c r="R127" s="342">
        <v>496.58</v>
      </c>
      <c r="S127" s="342">
        <v>523.82000000000005</v>
      </c>
      <c r="T127" s="342" t="s">
        <v>380</v>
      </c>
      <c r="U127" s="342" t="s">
        <v>380</v>
      </c>
      <c r="V127" s="342" t="s">
        <v>380</v>
      </c>
      <c r="W127" s="342" t="s">
        <v>380</v>
      </c>
      <c r="X127" s="342">
        <v>559.49</v>
      </c>
      <c r="Y127" s="342">
        <v>573.36</v>
      </c>
      <c r="Z127" s="342">
        <v>592.16</v>
      </c>
      <c r="AA127" s="342">
        <v>617.35</v>
      </c>
      <c r="AB127" s="342">
        <v>639.72</v>
      </c>
      <c r="AC127" s="342">
        <v>636.54</v>
      </c>
      <c r="AD127" s="342">
        <v>691.35</v>
      </c>
      <c r="AE127" s="342">
        <v>706.1</v>
      </c>
      <c r="AF127" s="342">
        <v>718.69</v>
      </c>
    </row>
    <row r="128" spans="2:33" ht="24" customHeight="1" x14ac:dyDescent="0.2">
      <c r="B128" s="288" t="s">
        <v>377</v>
      </c>
      <c r="C128" s="362" t="s">
        <v>378</v>
      </c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</row>
    <row r="129" spans="2:32" ht="10.5" customHeight="1" x14ac:dyDescent="0.2">
      <c r="B129" s="334" t="s">
        <v>306</v>
      </c>
    </row>
    <row r="130" spans="2:32" ht="10.5" customHeight="1" x14ac:dyDescent="0.2">
      <c r="B130" s="334" t="s">
        <v>381</v>
      </c>
    </row>
    <row r="131" spans="2:32" ht="12" customHeight="1" x14ac:dyDescent="0.2">
      <c r="B131" s="332"/>
    </row>
    <row r="132" spans="2:32" ht="12" customHeight="1" x14ac:dyDescent="0.2">
      <c r="B132" s="332"/>
    </row>
    <row r="133" spans="2:32" ht="12" customHeight="1" x14ac:dyDescent="0.2">
      <c r="B133" s="379"/>
      <c r="C133" s="379"/>
      <c r="D133" s="379"/>
      <c r="E133" s="379"/>
      <c r="F133" s="366" t="s">
        <v>363</v>
      </c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F133" s="368"/>
    </row>
    <row r="134" spans="2:32" ht="12" customHeight="1" x14ac:dyDescent="0.2">
      <c r="B134" s="379"/>
      <c r="C134" s="379"/>
      <c r="D134" s="379"/>
      <c r="E134" s="379"/>
      <c r="F134" s="369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1"/>
    </row>
    <row r="135" spans="2:32" ht="12" customHeight="1" x14ac:dyDescent="0.2">
      <c r="B135" s="379"/>
      <c r="C135" s="379"/>
      <c r="D135" s="379"/>
      <c r="E135" s="379"/>
      <c r="F135" s="372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4"/>
    </row>
    <row r="136" spans="2:32" ht="12" customHeight="1" x14ac:dyDescent="0.2">
      <c r="B136" s="280"/>
      <c r="C136" s="280"/>
      <c r="D136" s="280"/>
      <c r="E136" s="280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</row>
    <row r="137" spans="2:32" ht="12" customHeight="1" x14ac:dyDescent="0.2">
      <c r="B137" s="359" t="s">
        <v>188</v>
      </c>
      <c r="C137" s="359"/>
      <c r="D137" s="282"/>
      <c r="E137" s="282"/>
      <c r="F137" s="283" t="s">
        <v>330</v>
      </c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</row>
    <row r="138" spans="2:32" ht="12" customHeight="1" x14ac:dyDescent="0.2">
      <c r="B138" s="284"/>
      <c r="C138" s="284"/>
      <c r="D138" s="284"/>
      <c r="E138" s="284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</row>
    <row r="139" spans="2:32" ht="12" customHeight="1" x14ac:dyDescent="0.2">
      <c r="B139" s="282" t="s">
        <v>236</v>
      </c>
      <c r="C139" s="282"/>
      <c r="D139" s="282"/>
      <c r="E139" s="282"/>
      <c r="F139" s="283" t="s">
        <v>321</v>
      </c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139" t="s">
        <v>189</v>
      </c>
      <c r="R139" s="282"/>
      <c r="S139" s="282"/>
      <c r="T139" s="282"/>
      <c r="U139" s="282"/>
      <c r="V139" s="287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</row>
    <row r="140" spans="2:32" ht="12" customHeight="1" x14ac:dyDescent="0.2">
      <c r="B140" s="284"/>
      <c r="C140" s="284"/>
      <c r="D140" s="284"/>
      <c r="E140" s="284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</row>
    <row r="141" spans="2:32" ht="12" customHeight="1" x14ac:dyDescent="0.2">
      <c r="B141" s="360" t="s">
        <v>217</v>
      </c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</row>
    <row r="142" spans="2:32" ht="12" customHeight="1" x14ac:dyDescent="0.2">
      <c r="B142" s="284"/>
      <c r="C142" s="284"/>
      <c r="D142" s="284"/>
      <c r="E142" s="284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</row>
    <row r="143" spans="2:32" ht="12" customHeight="1" x14ac:dyDescent="0.2">
      <c r="B143" s="282" t="s">
        <v>33</v>
      </c>
      <c r="C143" s="282"/>
      <c r="D143" s="282"/>
      <c r="E143" s="282"/>
      <c r="F143" s="286" t="s">
        <v>317</v>
      </c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2" t="s">
        <v>8</v>
      </c>
      <c r="R143" s="282"/>
      <c r="S143" s="282"/>
      <c r="T143" s="282"/>
      <c r="U143" s="282"/>
      <c r="V143" s="333" t="s">
        <v>14</v>
      </c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</row>
    <row r="144" spans="2:32" ht="12" customHeight="1" x14ac:dyDescent="0.2">
      <c r="B144" s="284"/>
      <c r="C144" s="284"/>
      <c r="D144" s="284"/>
      <c r="E144" s="284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</row>
    <row r="145" spans="2:33" ht="12" customHeight="1" x14ac:dyDescent="0.2">
      <c r="B145" s="282" t="s">
        <v>9</v>
      </c>
      <c r="C145" s="282"/>
      <c r="D145" s="282"/>
      <c r="E145" s="282"/>
      <c r="F145" s="286" t="s">
        <v>318</v>
      </c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2" t="s">
        <v>10</v>
      </c>
      <c r="R145" s="282"/>
      <c r="S145" s="282"/>
      <c r="T145" s="282"/>
      <c r="U145" s="282"/>
      <c r="V145" s="382">
        <v>1193085163</v>
      </c>
      <c r="W145" s="382"/>
      <c r="X145" s="286"/>
      <c r="Y145" s="286"/>
      <c r="Z145" s="286"/>
      <c r="AA145" s="286"/>
      <c r="AB145" s="286"/>
      <c r="AC145" s="286"/>
      <c r="AD145" s="286"/>
      <c r="AE145" s="286"/>
      <c r="AF145" s="286"/>
    </row>
    <row r="146" spans="2:33" ht="12" customHeight="1" x14ac:dyDescent="0.2">
      <c r="B146" s="280"/>
      <c r="C146" s="280"/>
      <c r="D146" s="280"/>
      <c r="E146" s="280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</row>
    <row r="147" spans="2:33" ht="12" customHeight="1" x14ac:dyDescent="0.2">
      <c r="B147" s="288" t="s">
        <v>257</v>
      </c>
      <c r="C147" s="339">
        <v>1</v>
      </c>
      <c r="D147" s="339">
        <v>2</v>
      </c>
      <c r="E147" s="339">
        <v>3</v>
      </c>
      <c r="F147" s="339">
        <v>4</v>
      </c>
      <c r="G147" s="339">
        <v>5</v>
      </c>
      <c r="H147" s="339">
        <v>6</v>
      </c>
      <c r="I147" s="339">
        <v>7</v>
      </c>
      <c r="J147" s="339">
        <v>8</v>
      </c>
      <c r="K147" s="339">
        <v>9</v>
      </c>
      <c r="L147" s="339">
        <v>10</v>
      </c>
      <c r="M147" s="339">
        <v>11</v>
      </c>
      <c r="N147" s="339">
        <v>12</v>
      </c>
      <c r="O147" s="339">
        <v>13</v>
      </c>
      <c r="P147" s="339">
        <v>14</v>
      </c>
      <c r="Q147" s="339">
        <v>15</v>
      </c>
      <c r="R147" s="339">
        <v>16</v>
      </c>
      <c r="S147" s="339">
        <v>17</v>
      </c>
      <c r="T147" s="339">
        <v>18</v>
      </c>
      <c r="U147" s="339">
        <v>19</v>
      </c>
      <c r="V147" s="339">
        <v>20</v>
      </c>
      <c r="W147" s="339">
        <v>21</v>
      </c>
      <c r="X147" s="339">
        <v>22</v>
      </c>
      <c r="Y147" s="339">
        <v>23</v>
      </c>
      <c r="Z147" s="339">
        <v>24</v>
      </c>
      <c r="AA147" s="339">
        <v>25</v>
      </c>
      <c r="AB147" s="339">
        <v>26</v>
      </c>
      <c r="AC147" s="339">
        <v>27</v>
      </c>
      <c r="AD147" s="339">
        <v>28</v>
      </c>
      <c r="AE147" s="339">
        <v>29</v>
      </c>
      <c r="AF147" s="339">
        <v>30</v>
      </c>
      <c r="AG147" s="339">
        <v>31</v>
      </c>
    </row>
    <row r="148" spans="2:33" ht="12" customHeight="1" x14ac:dyDescent="0.2">
      <c r="B148" s="290">
        <v>0</v>
      </c>
      <c r="C148" s="342">
        <v>722.15</v>
      </c>
      <c r="D148" s="342">
        <v>742.6</v>
      </c>
      <c r="E148" s="342">
        <v>734.6</v>
      </c>
      <c r="F148" s="342">
        <v>740.79</v>
      </c>
      <c r="G148" s="342">
        <v>763.34</v>
      </c>
      <c r="H148" s="342">
        <v>802.07</v>
      </c>
      <c r="I148" s="342">
        <v>799.48</v>
      </c>
      <c r="J148" s="342">
        <v>810.35</v>
      </c>
      <c r="K148" s="342">
        <v>830.8</v>
      </c>
      <c r="L148" s="342">
        <v>837.04</v>
      </c>
      <c r="M148" s="342">
        <v>839.46</v>
      </c>
      <c r="N148" s="342">
        <v>857.11</v>
      </c>
      <c r="O148" s="342">
        <v>883.28</v>
      </c>
      <c r="P148" s="342">
        <v>913.74</v>
      </c>
      <c r="Q148" s="342" t="s">
        <v>380</v>
      </c>
      <c r="R148" s="342">
        <v>924.83</v>
      </c>
      <c r="S148" s="342">
        <v>931.08</v>
      </c>
      <c r="T148" s="342">
        <v>783.03</v>
      </c>
      <c r="U148" s="342">
        <v>738.17</v>
      </c>
      <c r="V148" s="342">
        <v>712.63</v>
      </c>
      <c r="W148" s="342">
        <v>683.63</v>
      </c>
      <c r="X148" s="342">
        <v>671.58</v>
      </c>
      <c r="Y148" s="342">
        <v>672.39</v>
      </c>
      <c r="Z148" s="342">
        <v>679.61</v>
      </c>
      <c r="AA148" s="342">
        <v>680.53</v>
      </c>
      <c r="AB148" s="342" t="s">
        <v>380</v>
      </c>
      <c r="AC148" s="342" t="s">
        <v>380</v>
      </c>
      <c r="AD148" s="342">
        <v>542.17999999999995</v>
      </c>
      <c r="AE148" s="342">
        <v>377.5</v>
      </c>
      <c r="AF148" s="342">
        <v>406.39</v>
      </c>
      <c r="AG148" s="342">
        <v>473.09</v>
      </c>
    </row>
    <row r="149" spans="2:33" ht="12" customHeight="1" x14ac:dyDescent="0.2">
      <c r="B149" s="290">
        <v>4.1666666666666664E-2</v>
      </c>
      <c r="C149" s="342">
        <v>724.12</v>
      </c>
      <c r="D149" s="342">
        <v>744.24</v>
      </c>
      <c r="E149" s="342">
        <v>736.37</v>
      </c>
      <c r="F149" s="342">
        <v>744.71</v>
      </c>
      <c r="G149" s="342">
        <v>766.91</v>
      </c>
      <c r="H149" s="342">
        <v>802.16</v>
      </c>
      <c r="I149" s="342">
        <v>799.51</v>
      </c>
      <c r="J149" s="342">
        <v>809.63</v>
      </c>
      <c r="K149" s="342">
        <v>833.42</v>
      </c>
      <c r="L149" s="342">
        <v>840.36</v>
      </c>
      <c r="M149" s="342">
        <v>845.32</v>
      </c>
      <c r="N149" s="342">
        <v>864</v>
      </c>
      <c r="O149" s="342">
        <v>890.53</v>
      </c>
      <c r="P149" s="342">
        <v>915.22</v>
      </c>
      <c r="Q149" s="342" t="s">
        <v>380</v>
      </c>
      <c r="R149" s="342">
        <v>926.18</v>
      </c>
      <c r="S149" s="342">
        <v>934.96</v>
      </c>
      <c r="T149" s="342">
        <v>785.55</v>
      </c>
      <c r="U149" s="342">
        <v>741.16</v>
      </c>
      <c r="V149" s="342">
        <v>714.96</v>
      </c>
      <c r="W149" s="342">
        <v>687.74</v>
      </c>
      <c r="X149" s="342">
        <v>675.08</v>
      </c>
      <c r="Y149" s="342">
        <v>676.83</v>
      </c>
      <c r="Z149" s="342">
        <v>681.57</v>
      </c>
      <c r="AA149" s="342">
        <v>685.52</v>
      </c>
      <c r="AB149" s="342" t="s">
        <v>380</v>
      </c>
      <c r="AC149" s="342" t="s">
        <v>380</v>
      </c>
      <c r="AD149" s="342">
        <v>537.47</v>
      </c>
      <c r="AE149" s="342">
        <v>375.86</v>
      </c>
      <c r="AF149" s="342">
        <v>406.48</v>
      </c>
      <c r="AG149" s="342">
        <v>475.38</v>
      </c>
    </row>
    <row r="150" spans="2:33" ht="12" customHeight="1" x14ac:dyDescent="0.2">
      <c r="B150" s="290">
        <v>8.3333333333333329E-2</v>
      </c>
      <c r="C150" s="342">
        <v>726.89</v>
      </c>
      <c r="D150" s="342">
        <v>745.32</v>
      </c>
      <c r="E150" s="342">
        <v>738.36</v>
      </c>
      <c r="F150" s="342">
        <v>746.08</v>
      </c>
      <c r="G150" s="342">
        <v>768.77</v>
      </c>
      <c r="H150" s="342">
        <v>801.21</v>
      </c>
      <c r="I150" s="342">
        <v>799.35</v>
      </c>
      <c r="J150" s="342">
        <v>808.31</v>
      </c>
      <c r="K150" s="342">
        <v>831.88</v>
      </c>
      <c r="L150" s="342">
        <v>841.43</v>
      </c>
      <c r="M150" s="342">
        <v>849.7</v>
      </c>
      <c r="N150" s="342">
        <v>868.48</v>
      </c>
      <c r="O150" s="342">
        <v>895.39</v>
      </c>
      <c r="P150" s="342">
        <v>913.93</v>
      </c>
      <c r="Q150" s="342" t="s">
        <v>380</v>
      </c>
      <c r="R150" s="342">
        <v>926.18</v>
      </c>
      <c r="S150" s="342">
        <v>939.65</v>
      </c>
      <c r="T150" s="342">
        <v>780.22</v>
      </c>
      <c r="U150" s="342">
        <v>741.38</v>
      </c>
      <c r="V150" s="342">
        <v>715.49</v>
      </c>
      <c r="W150" s="342">
        <v>689.77</v>
      </c>
      <c r="X150" s="342">
        <v>680.83</v>
      </c>
      <c r="Y150" s="342">
        <v>679.59</v>
      </c>
      <c r="Z150" s="342">
        <v>683.84</v>
      </c>
      <c r="AA150" s="342">
        <v>690.8</v>
      </c>
      <c r="AB150" s="342" t="s">
        <v>380</v>
      </c>
      <c r="AC150" s="342" t="s">
        <v>380</v>
      </c>
      <c r="AD150" s="342">
        <v>529.66999999999996</v>
      </c>
      <c r="AE150" s="342">
        <v>373.43</v>
      </c>
      <c r="AF150" s="342">
        <v>402.61</v>
      </c>
      <c r="AG150" s="342">
        <v>473.73</v>
      </c>
    </row>
    <row r="151" spans="2:33" ht="12" customHeight="1" x14ac:dyDescent="0.2">
      <c r="B151" s="290">
        <v>0.125</v>
      </c>
      <c r="C151" s="342">
        <v>731.14</v>
      </c>
      <c r="D151" s="342">
        <v>745.14</v>
      </c>
      <c r="E151" s="342">
        <v>739.57</v>
      </c>
      <c r="F151" s="342">
        <v>747.28</v>
      </c>
      <c r="G151" s="342">
        <v>769.81</v>
      </c>
      <c r="H151" s="342">
        <v>796.52</v>
      </c>
      <c r="I151" s="342">
        <v>798.19</v>
      </c>
      <c r="J151" s="342">
        <v>806.94</v>
      </c>
      <c r="K151" s="342">
        <v>830.59</v>
      </c>
      <c r="L151" s="342">
        <v>841.87</v>
      </c>
      <c r="M151" s="342">
        <v>851.93</v>
      </c>
      <c r="N151" s="342">
        <v>869.78</v>
      </c>
      <c r="O151" s="342">
        <v>896.72</v>
      </c>
      <c r="P151" s="342">
        <v>913.84</v>
      </c>
      <c r="Q151" s="342" t="s">
        <v>380</v>
      </c>
      <c r="R151" s="342">
        <v>927.36</v>
      </c>
      <c r="S151" s="342">
        <v>940.78</v>
      </c>
      <c r="T151" s="342">
        <v>770.63</v>
      </c>
      <c r="U151" s="342">
        <v>740.48</v>
      </c>
      <c r="V151" s="342">
        <v>709.92</v>
      </c>
      <c r="W151" s="342">
        <v>689.95</v>
      </c>
      <c r="X151" s="342">
        <v>682.29</v>
      </c>
      <c r="Y151" s="342">
        <v>682.82</v>
      </c>
      <c r="Z151" s="342">
        <v>683.16</v>
      </c>
      <c r="AA151" s="342">
        <v>695.14</v>
      </c>
      <c r="AB151" s="342" t="s">
        <v>380</v>
      </c>
      <c r="AC151" s="342" t="s">
        <v>380</v>
      </c>
      <c r="AD151" s="342">
        <v>522.14</v>
      </c>
      <c r="AE151" s="342">
        <v>369.06</v>
      </c>
      <c r="AF151" s="342">
        <v>393.35</v>
      </c>
      <c r="AG151" s="342">
        <v>470.59</v>
      </c>
    </row>
    <row r="152" spans="2:33" ht="12" customHeight="1" x14ac:dyDescent="0.2">
      <c r="B152" s="290">
        <v>0.16666666666666666</v>
      </c>
      <c r="C152" s="342">
        <v>734.26</v>
      </c>
      <c r="D152" s="342">
        <v>743.13</v>
      </c>
      <c r="E152" s="342">
        <v>740.14</v>
      </c>
      <c r="F152" s="342">
        <v>748.85</v>
      </c>
      <c r="G152" s="342">
        <v>771.08</v>
      </c>
      <c r="H152" s="342">
        <v>794.65</v>
      </c>
      <c r="I152" s="342">
        <v>795.47</v>
      </c>
      <c r="J152" s="342">
        <v>807.68</v>
      </c>
      <c r="K152" s="342">
        <v>827.65</v>
      </c>
      <c r="L152" s="342">
        <v>841.52</v>
      </c>
      <c r="M152" s="342">
        <v>852.78</v>
      </c>
      <c r="N152" s="342">
        <v>871.26</v>
      </c>
      <c r="O152" s="342">
        <v>898.63</v>
      </c>
      <c r="P152" s="342">
        <v>913.48</v>
      </c>
      <c r="Q152" s="342" t="s">
        <v>379</v>
      </c>
      <c r="R152" s="342">
        <v>929.29</v>
      </c>
      <c r="S152" s="342">
        <v>942.03</v>
      </c>
      <c r="T152" s="342">
        <v>760.54</v>
      </c>
      <c r="U152" s="342">
        <v>739.34</v>
      </c>
      <c r="V152" s="342">
        <v>708.61</v>
      </c>
      <c r="W152" s="342">
        <v>690.44</v>
      </c>
      <c r="X152" s="342">
        <v>681.22</v>
      </c>
      <c r="Y152" s="342">
        <v>684.34</v>
      </c>
      <c r="Z152" s="342">
        <v>683.88</v>
      </c>
      <c r="AA152" s="342">
        <v>698.07</v>
      </c>
      <c r="AB152" s="342" t="s">
        <v>380</v>
      </c>
      <c r="AC152" s="342" t="s">
        <v>380</v>
      </c>
      <c r="AD152" s="342">
        <v>519.53</v>
      </c>
      <c r="AE152" s="342">
        <v>365.75</v>
      </c>
      <c r="AF152" s="342">
        <v>391.43</v>
      </c>
      <c r="AG152" s="342">
        <v>468.67</v>
      </c>
    </row>
    <row r="153" spans="2:33" ht="12" customHeight="1" x14ac:dyDescent="0.2">
      <c r="B153" s="290">
        <v>0.20833333333333334</v>
      </c>
      <c r="C153" s="342">
        <v>736.87</v>
      </c>
      <c r="D153" s="342">
        <v>741.52</v>
      </c>
      <c r="E153" s="342">
        <v>741.91</v>
      </c>
      <c r="F153" s="342">
        <v>751.43</v>
      </c>
      <c r="G153" s="342">
        <v>771.83</v>
      </c>
      <c r="H153" s="342">
        <v>795.5</v>
      </c>
      <c r="I153" s="342">
        <v>794.63</v>
      </c>
      <c r="J153" s="342">
        <v>809.63</v>
      </c>
      <c r="K153" s="342">
        <v>826.07</v>
      </c>
      <c r="L153" s="342">
        <v>841.97</v>
      </c>
      <c r="M153" s="342">
        <v>853.67</v>
      </c>
      <c r="N153" s="342">
        <v>870.82</v>
      </c>
      <c r="O153" s="342">
        <v>899.69</v>
      </c>
      <c r="P153" s="342">
        <v>911.99</v>
      </c>
      <c r="Q153" s="342">
        <v>936.5</v>
      </c>
      <c r="R153" s="342">
        <v>930.44</v>
      </c>
      <c r="S153" s="342">
        <v>945.45</v>
      </c>
      <c r="T153" s="342">
        <v>752.26</v>
      </c>
      <c r="U153" s="342">
        <v>738.8</v>
      </c>
      <c r="V153" s="342">
        <v>708</v>
      </c>
      <c r="W153" s="342">
        <v>691.1</v>
      </c>
      <c r="X153" s="342">
        <v>682.51</v>
      </c>
      <c r="Y153" s="342">
        <v>684.36</v>
      </c>
      <c r="Z153" s="342">
        <v>684.19</v>
      </c>
      <c r="AA153" s="342">
        <v>697.8</v>
      </c>
      <c r="AB153" s="342" t="s">
        <v>380</v>
      </c>
      <c r="AC153" s="342" t="s">
        <v>380</v>
      </c>
      <c r="AD153" s="342">
        <v>517.49</v>
      </c>
      <c r="AE153" s="342">
        <v>366.33</v>
      </c>
      <c r="AF153" s="342" t="s">
        <v>379</v>
      </c>
      <c r="AG153" s="342">
        <v>467.36</v>
      </c>
    </row>
    <row r="154" spans="2:33" ht="12" customHeight="1" x14ac:dyDescent="0.2">
      <c r="B154" s="290">
        <v>0.25</v>
      </c>
      <c r="C154" s="342">
        <v>742.47</v>
      </c>
      <c r="D154" s="342">
        <v>748.95</v>
      </c>
      <c r="E154" s="342">
        <v>748.68</v>
      </c>
      <c r="F154" s="342">
        <v>755.97</v>
      </c>
      <c r="G154" s="342">
        <v>776.06</v>
      </c>
      <c r="H154" s="342">
        <v>800.31</v>
      </c>
      <c r="I154" s="342">
        <v>798.86</v>
      </c>
      <c r="J154" s="342">
        <v>813.28</v>
      </c>
      <c r="K154" s="342">
        <v>829.67</v>
      </c>
      <c r="L154" s="342">
        <v>845.28</v>
      </c>
      <c r="M154" s="342">
        <v>855.35</v>
      </c>
      <c r="N154" s="342">
        <v>874.24</v>
      </c>
      <c r="O154" s="342">
        <v>900.23</v>
      </c>
      <c r="P154" s="342">
        <v>915.27</v>
      </c>
      <c r="Q154" s="342">
        <v>940.69</v>
      </c>
      <c r="R154" s="342">
        <v>938.98</v>
      </c>
      <c r="S154" s="342">
        <v>946.37</v>
      </c>
      <c r="T154" s="342">
        <v>745.83</v>
      </c>
      <c r="U154" s="342">
        <v>742.24</v>
      </c>
      <c r="V154" s="342">
        <v>711.15</v>
      </c>
      <c r="W154" s="342">
        <v>696.45</v>
      </c>
      <c r="X154" s="342">
        <v>685.9</v>
      </c>
      <c r="Y154" s="342">
        <v>688.25</v>
      </c>
      <c r="Z154" s="342">
        <v>690.35</v>
      </c>
      <c r="AA154" s="342">
        <v>699.08</v>
      </c>
      <c r="AB154" s="342" t="s">
        <v>380</v>
      </c>
      <c r="AC154" s="342" t="s">
        <v>380</v>
      </c>
      <c r="AD154" s="342">
        <v>517.84</v>
      </c>
      <c r="AE154" s="342">
        <v>369.95</v>
      </c>
      <c r="AF154" s="342" t="s">
        <v>379</v>
      </c>
      <c r="AG154" s="342">
        <v>469.71</v>
      </c>
    </row>
    <row r="155" spans="2:33" ht="12" customHeight="1" x14ac:dyDescent="0.2">
      <c r="B155" s="290">
        <v>0.29166666666666669</v>
      </c>
      <c r="C155" s="342">
        <v>746.59</v>
      </c>
      <c r="D155" s="342">
        <v>754.48</v>
      </c>
      <c r="E155" s="342">
        <v>756.11</v>
      </c>
      <c r="F155" s="342">
        <v>760.32</v>
      </c>
      <c r="G155" s="342">
        <v>782.93</v>
      </c>
      <c r="H155" s="342">
        <v>801.98</v>
      </c>
      <c r="I155" s="342">
        <v>806.37</v>
      </c>
      <c r="J155" s="342">
        <v>817.15</v>
      </c>
      <c r="K155" s="342">
        <v>833.11</v>
      </c>
      <c r="L155" s="342">
        <v>848.72</v>
      </c>
      <c r="M155" s="342">
        <v>857.41</v>
      </c>
      <c r="N155" s="342">
        <v>879.46</v>
      </c>
      <c r="O155" s="342">
        <v>903.57</v>
      </c>
      <c r="P155" s="342">
        <v>919.48</v>
      </c>
      <c r="Q155" s="342">
        <v>943.61</v>
      </c>
      <c r="R155" s="342">
        <v>946.28</v>
      </c>
      <c r="S155" s="342">
        <v>947.49</v>
      </c>
      <c r="T155" s="342">
        <v>740.64</v>
      </c>
      <c r="U155" s="342">
        <v>744.37</v>
      </c>
      <c r="V155" s="342">
        <v>713.15</v>
      </c>
      <c r="W155" s="342">
        <v>701.66</v>
      </c>
      <c r="X155" s="342">
        <v>689.66</v>
      </c>
      <c r="Y155" s="342">
        <v>693.65</v>
      </c>
      <c r="Z155" s="342">
        <v>696.48</v>
      </c>
      <c r="AA155" s="342">
        <v>701.48</v>
      </c>
      <c r="AB155" s="342" t="s">
        <v>380</v>
      </c>
      <c r="AC155" s="342" t="s">
        <v>380</v>
      </c>
      <c r="AD155" s="342">
        <v>520.62</v>
      </c>
      <c r="AE155" s="342">
        <v>374.52</v>
      </c>
      <c r="AF155" s="342">
        <v>390.82</v>
      </c>
      <c r="AG155" s="342">
        <v>471.76</v>
      </c>
    </row>
    <row r="156" spans="2:33" ht="12" customHeight="1" x14ac:dyDescent="0.2">
      <c r="B156" s="290">
        <v>0.33333333333333331</v>
      </c>
      <c r="C156" s="342">
        <v>750.03</v>
      </c>
      <c r="D156" s="342">
        <v>758.19</v>
      </c>
      <c r="E156" s="342">
        <v>759.34</v>
      </c>
      <c r="F156" s="342">
        <v>763.16</v>
      </c>
      <c r="G156" s="342">
        <v>787.32</v>
      </c>
      <c r="H156" s="342">
        <v>804</v>
      </c>
      <c r="I156" s="342">
        <v>810.17</v>
      </c>
      <c r="J156" s="342">
        <v>821.75</v>
      </c>
      <c r="K156" s="342">
        <v>836.26</v>
      </c>
      <c r="L156" s="342">
        <v>852.67</v>
      </c>
      <c r="M156" s="342">
        <v>858.9</v>
      </c>
      <c r="N156" s="342">
        <v>883.01</v>
      </c>
      <c r="O156" s="342">
        <v>905.46</v>
      </c>
      <c r="P156" s="342">
        <v>922.06</v>
      </c>
      <c r="Q156" s="342">
        <v>945.79</v>
      </c>
      <c r="R156" s="342">
        <v>950.04</v>
      </c>
      <c r="S156" s="342" t="s">
        <v>379</v>
      </c>
      <c r="T156" s="342">
        <v>735.82</v>
      </c>
      <c r="U156" s="342">
        <v>745.76</v>
      </c>
      <c r="V156" s="342">
        <v>713.83</v>
      </c>
      <c r="W156" s="342">
        <v>702.58</v>
      </c>
      <c r="X156" s="342">
        <v>690.62</v>
      </c>
      <c r="Y156" s="342">
        <v>696.11</v>
      </c>
      <c r="Z156" s="342">
        <v>700.4</v>
      </c>
      <c r="AA156" s="342">
        <v>703.65</v>
      </c>
      <c r="AB156" s="342" t="s">
        <v>380</v>
      </c>
      <c r="AC156" s="342" t="s">
        <v>380</v>
      </c>
      <c r="AD156" s="342">
        <v>523.95000000000005</v>
      </c>
      <c r="AE156" s="342">
        <v>377.58</v>
      </c>
      <c r="AF156" s="342">
        <v>392.09</v>
      </c>
      <c r="AG156" s="342">
        <v>472.39</v>
      </c>
    </row>
    <row r="157" spans="2:33" ht="12" customHeight="1" x14ac:dyDescent="0.2">
      <c r="B157" s="290">
        <v>0.375</v>
      </c>
      <c r="C157" s="342">
        <v>754</v>
      </c>
      <c r="D157" s="342">
        <v>761.3</v>
      </c>
      <c r="E157" s="342">
        <v>758.95</v>
      </c>
      <c r="F157" s="342">
        <v>765.32</v>
      </c>
      <c r="G157" s="342">
        <v>791.06</v>
      </c>
      <c r="H157" s="342">
        <v>804.77</v>
      </c>
      <c r="I157" s="342">
        <v>812.84</v>
      </c>
      <c r="J157" s="342">
        <v>824.18</v>
      </c>
      <c r="K157" s="342">
        <v>838.33</v>
      </c>
      <c r="L157" s="342">
        <v>855.15</v>
      </c>
      <c r="M157" s="342">
        <v>857.86</v>
      </c>
      <c r="N157" s="342">
        <v>884.3</v>
      </c>
      <c r="O157" s="342">
        <v>906.88</v>
      </c>
      <c r="P157" s="342">
        <v>923.93</v>
      </c>
      <c r="Q157" s="342">
        <v>946.9</v>
      </c>
      <c r="R157" s="342">
        <v>948.44</v>
      </c>
      <c r="S157" s="342" t="s">
        <v>380</v>
      </c>
      <c r="T157" s="342">
        <v>735.14</v>
      </c>
      <c r="U157" s="342">
        <v>745.6</v>
      </c>
      <c r="V157" s="342">
        <v>712.35</v>
      </c>
      <c r="W157" s="342">
        <v>701.19</v>
      </c>
      <c r="X157" s="342">
        <v>691.66</v>
      </c>
      <c r="Y157" s="342">
        <v>696.53</v>
      </c>
      <c r="Z157" s="342">
        <v>702.45</v>
      </c>
      <c r="AA157" s="342">
        <v>704.01</v>
      </c>
      <c r="AB157" s="342" t="s">
        <v>380</v>
      </c>
      <c r="AC157" s="342" t="s">
        <v>380</v>
      </c>
      <c r="AD157" s="342">
        <v>524.65</v>
      </c>
      <c r="AE157" s="342">
        <v>376.49</v>
      </c>
      <c r="AF157" s="342">
        <v>394.27</v>
      </c>
      <c r="AG157" s="342">
        <v>472.77</v>
      </c>
    </row>
    <row r="158" spans="2:33" ht="12" customHeight="1" x14ac:dyDescent="0.2">
      <c r="B158" s="290">
        <v>0.41666666666666669</v>
      </c>
      <c r="C158" s="342">
        <v>752.65</v>
      </c>
      <c r="D158" s="342">
        <v>763.53</v>
      </c>
      <c r="E158" s="342">
        <v>757.84</v>
      </c>
      <c r="F158" s="342">
        <v>767.82</v>
      </c>
      <c r="G158" s="342">
        <v>793.85</v>
      </c>
      <c r="H158" s="342">
        <v>802.38</v>
      </c>
      <c r="I158" s="342">
        <v>816.29</v>
      </c>
      <c r="J158" s="342">
        <v>822.8</v>
      </c>
      <c r="K158" s="342">
        <v>840.12</v>
      </c>
      <c r="L158" s="342">
        <v>854.74</v>
      </c>
      <c r="M158" s="342">
        <v>852.88</v>
      </c>
      <c r="N158" s="342">
        <v>883.42</v>
      </c>
      <c r="O158" s="342">
        <v>906.13</v>
      </c>
      <c r="P158" s="342">
        <v>926.31</v>
      </c>
      <c r="Q158" s="342">
        <v>945.39</v>
      </c>
      <c r="R158" s="342">
        <v>945.37</v>
      </c>
      <c r="S158" s="342" t="s">
        <v>380</v>
      </c>
      <c r="T158" s="342">
        <v>746.92</v>
      </c>
      <c r="U158" s="342">
        <v>745.82</v>
      </c>
      <c r="V158" s="342">
        <v>708.74</v>
      </c>
      <c r="W158" s="342">
        <v>697.02</v>
      </c>
      <c r="X158" s="342">
        <v>693.28</v>
      </c>
      <c r="Y158" s="342">
        <v>694.28</v>
      </c>
      <c r="Z158" s="342">
        <v>699.42</v>
      </c>
      <c r="AA158" s="342">
        <v>700.84</v>
      </c>
      <c r="AB158" s="342" t="s">
        <v>380</v>
      </c>
      <c r="AC158" s="342" t="s">
        <v>380</v>
      </c>
      <c r="AD158" s="342">
        <v>526.42999999999995</v>
      </c>
      <c r="AE158" s="342">
        <v>373.84</v>
      </c>
      <c r="AF158" s="342" t="s">
        <v>379</v>
      </c>
      <c r="AG158" s="342">
        <v>472.83</v>
      </c>
    </row>
    <row r="159" spans="2:33" ht="12" customHeight="1" x14ac:dyDescent="0.2">
      <c r="B159" s="290">
        <v>0.45833333333333331</v>
      </c>
      <c r="C159" s="342">
        <v>749.15</v>
      </c>
      <c r="D159" s="342">
        <v>763.04</v>
      </c>
      <c r="E159" s="342">
        <v>756.32</v>
      </c>
      <c r="F159" s="342">
        <v>767.97</v>
      </c>
      <c r="G159" s="342">
        <v>796.18</v>
      </c>
      <c r="H159" s="342">
        <v>798.85</v>
      </c>
      <c r="I159" s="342">
        <v>817.02</v>
      </c>
      <c r="J159" s="342">
        <v>820.05</v>
      </c>
      <c r="K159" s="342">
        <v>840.88</v>
      </c>
      <c r="L159" s="342">
        <v>851.28</v>
      </c>
      <c r="M159" s="342">
        <v>847.4</v>
      </c>
      <c r="N159" s="342">
        <v>879.74</v>
      </c>
      <c r="O159" s="342">
        <v>905.45</v>
      </c>
      <c r="P159" s="342">
        <v>928.11</v>
      </c>
      <c r="Q159" s="342">
        <v>942.29</v>
      </c>
      <c r="R159" s="342">
        <v>942.15</v>
      </c>
      <c r="S159" s="342" t="s">
        <v>380</v>
      </c>
      <c r="T159" s="342">
        <v>750.68</v>
      </c>
      <c r="U159" s="342">
        <v>744.32</v>
      </c>
      <c r="V159" s="342">
        <v>703.12</v>
      </c>
      <c r="W159" s="342">
        <v>689.24</v>
      </c>
      <c r="X159" s="342">
        <v>690.99</v>
      </c>
      <c r="Y159" s="342">
        <v>691.65</v>
      </c>
      <c r="Z159" s="342">
        <v>693.67</v>
      </c>
      <c r="AA159" s="342">
        <v>701.59</v>
      </c>
      <c r="AB159" s="342" t="s">
        <v>380</v>
      </c>
      <c r="AC159" s="342" t="s">
        <v>380</v>
      </c>
      <c r="AD159" s="342">
        <v>525.69000000000005</v>
      </c>
      <c r="AE159" s="342">
        <v>371.49</v>
      </c>
      <c r="AF159" s="342" t="s">
        <v>380</v>
      </c>
      <c r="AG159" s="342">
        <v>472.74</v>
      </c>
    </row>
    <row r="160" spans="2:33" ht="12" customHeight="1" x14ac:dyDescent="0.2">
      <c r="B160" s="290">
        <v>0.5</v>
      </c>
      <c r="C160" s="342">
        <v>744.62</v>
      </c>
      <c r="D160" s="342">
        <v>759.93</v>
      </c>
      <c r="E160" s="342">
        <v>754.8</v>
      </c>
      <c r="F160" s="342">
        <v>766.06</v>
      </c>
      <c r="G160" s="342">
        <v>797.28</v>
      </c>
      <c r="H160" s="342">
        <v>794.81</v>
      </c>
      <c r="I160" s="342">
        <v>817.09</v>
      </c>
      <c r="J160" s="342">
        <v>816</v>
      </c>
      <c r="K160" s="342">
        <v>837.56</v>
      </c>
      <c r="L160" s="342">
        <v>845.32</v>
      </c>
      <c r="M160" s="342">
        <v>842.28</v>
      </c>
      <c r="N160" s="342">
        <v>873.52</v>
      </c>
      <c r="O160" s="342">
        <v>903.54</v>
      </c>
      <c r="P160" s="342">
        <v>929.58</v>
      </c>
      <c r="Q160" s="342">
        <v>939.25</v>
      </c>
      <c r="R160" s="342">
        <v>941.41</v>
      </c>
      <c r="S160" s="342" t="s">
        <v>380</v>
      </c>
      <c r="T160" s="342">
        <v>748.59</v>
      </c>
      <c r="U160" s="342">
        <v>741.25</v>
      </c>
      <c r="V160" s="342">
        <v>694.24</v>
      </c>
      <c r="W160" s="342">
        <v>681.92</v>
      </c>
      <c r="X160" s="342">
        <v>687.9</v>
      </c>
      <c r="Y160" s="342">
        <v>688.12</v>
      </c>
      <c r="Z160" s="342">
        <v>687.52</v>
      </c>
      <c r="AA160" s="342">
        <v>702.1</v>
      </c>
      <c r="AB160" s="342" t="s">
        <v>380</v>
      </c>
      <c r="AC160" s="342" t="s">
        <v>380</v>
      </c>
      <c r="AD160" s="342">
        <v>524.9</v>
      </c>
      <c r="AE160" s="342">
        <v>368.03</v>
      </c>
      <c r="AF160" s="342" t="s">
        <v>379</v>
      </c>
      <c r="AG160" s="342">
        <v>472.82</v>
      </c>
    </row>
    <row r="161" spans="2:33" ht="12" customHeight="1" x14ac:dyDescent="0.2">
      <c r="B161" s="290">
        <v>0.54166666666666663</v>
      </c>
      <c r="C161" s="342">
        <v>738.28</v>
      </c>
      <c r="D161" s="342">
        <v>752.02</v>
      </c>
      <c r="E161" s="342">
        <v>749.39</v>
      </c>
      <c r="F161" s="342">
        <v>761.23</v>
      </c>
      <c r="G161" s="342">
        <v>795.33</v>
      </c>
      <c r="H161" s="342">
        <v>789.96</v>
      </c>
      <c r="I161" s="342">
        <v>810.72</v>
      </c>
      <c r="J161" s="342">
        <v>810.38</v>
      </c>
      <c r="K161" s="342">
        <v>831.03</v>
      </c>
      <c r="L161" s="342">
        <v>839.17</v>
      </c>
      <c r="M161" s="342">
        <v>837.23</v>
      </c>
      <c r="N161" s="342">
        <v>867.54</v>
      </c>
      <c r="O161" s="342">
        <v>899.05</v>
      </c>
      <c r="P161" s="342">
        <v>928.81</v>
      </c>
      <c r="Q161" s="342">
        <v>932.6</v>
      </c>
      <c r="R161" s="342">
        <v>938.48</v>
      </c>
      <c r="S161" s="342" t="s">
        <v>380</v>
      </c>
      <c r="T161" s="342">
        <v>745.33</v>
      </c>
      <c r="U161" s="342">
        <v>734.31</v>
      </c>
      <c r="V161" s="342">
        <v>684.16</v>
      </c>
      <c r="W161" s="342">
        <v>675.95</v>
      </c>
      <c r="X161" s="342">
        <v>681.07</v>
      </c>
      <c r="Y161" s="342">
        <v>683.54</v>
      </c>
      <c r="Z161" s="342">
        <v>680.65</v>
      </c>
      <c r="AA161" s="342" t="s">
        <v>379</v>
      </c>
      <c r="AB161" s="342" t="s">
        <v>380</v>
      </c>
      <c r="AC161" s="342" t="s">
        <v>380</v>
      </c>
      <c r="AD161" s="342">
        <v>521.21</v>
      </c>
      <c r="AE161" s="342">
        <v>366.25</v>
      </c>
      <c r="AF161" s="342">
        <v>369.32</v>
      </c>
      <c r="AG161" s="342">
        <v>472.05</v>
      </c>
    </row>
    <row r="162" spans="2:33" ht="12" customHeight="1" x14ac:dyDescent="0.2">
      <c r="B162" s="290">
        <v>0.58333333333333337</v>
      </c>
      <c r="C162" s="342">
        <v>729.28</v>
      </c>
      <c r="D162" s="342">
        <v>738.7</v>
      </c>
      <c r="E162" s="342">
        <v>740.16</v>
      </c>
      <c r="F162" s="342">
        <v>754.84</v>
      </c>
      <c r="G162" s="342">
        <v>792.4</v>
      </c>
      <c r="H162" s="342">
        <v>780.98</v>
      </c>
      <c r="I162" s="342">
        <v>804.13</v>
      </c>
      <c r="J162" s="342">
        <v>830.38</v>
      </c>
      <c r="K162" s="342">
        <v>822.44</v>
      </c>
      <c r="L162" s="342">
        <v>829.05</v>
      </c>
      <c r="M162" s="342">
        <v>831.37</v>
      </c>
      <c r="N162" s="342">
        <v>859.17</v>
      </c>
      <c r="O162" s="342">
        <v>892.34</v>
      </c>
      <c r="P162" s="342">
        <v>925.51</v>
      </c>
      <c r="Q162" s="342">
        <v>923.09</v>
      </c>
      <c r="R162" s="342">
        <v>930</v>
      </c>
      <c r="S162" s="342" t="s">
        <v>380</v>
      </c>
      <c r="T162" s="342">
        <v>738.93</v>
      </c>
      <c r="U162" s="342">
        <v>730.22</v>
      </c>
      <c r="V162" s="342">
        <v>672.07</v>
      </c>
      <c r="W162" s="342">
        <v>664.82</v>
      </c>
      <c r="X162" s="342">
        <v>669.95</v>
      </c>
      <c r="Y162" s="342">
        <v>676.07</v>
      </c>
      <c r="Z162" s="342">
        <v>670.04</v>
      </c>
      <c r="AA162" s="342" t="s">
        <v>380</v>
      </c>
      <c r="AB162" s="342" t="s">
        <v>380</v>
      </c>
      <c r="AC162" s="342" t="s">
        <v>380</v>
      </c>
      <c r="AD162" s="342">
        <v>518.41999999999996</v>
      </c>
      <c r="AE162" s="342">
        <v>359.22</v>
      </c>
      <c r="AF162" s="342">
        <v>367.34</v>
      </c>
      <c r="AG162" s="342">
        <v>468.74</v>
      </c>
    </row>
    <row r="163" spans="2:33" ht="12" customHeight="1" x14ac:dyDescent="0.2">
      <c r="B163" s="290">
        <v>0.625</v>
      </c>
      <c r="C163" s="342">
        <v>721.9</v>
      </c>
      <c r="D163" s="342">
        <v>728.75</v>
      </c>
      <c r="E163" s="342">
        <v>732.43</v>
      </c>
      <c r="F163" s="342">
        <v>748.54</v>
      </c>
      <c r="G163" s="342">
        <v>787.83</v>
      </c>
      <c r="H163" s="342">
        <v>774.25</v>
      </c>
      <c r="I163" s="342">
        <v>794.62</v>
      </c>
      <c r="J163" s="342">
        <v>832.98</v>
      </c>
      <c r="K163" s="342">
        <v>813.66</v>
      </c>
      <c r="L163" s="342">
        <v>819.59</v>
      </c>
      <c r="M163" s="342">
        <v>825.06</v>
      </c>
      <c r="N163" s="342">
        <v>848.94</v>
      </c>
      <c r="O163" s="342">
        <v>885.47</v>
      </c>
      <c r="P163" s="342">
        <v>921.9</v>
      </c>
      <c r="Q163" s="342">
        <v>913.66</v>
      </c>
      <c r="R163" s="342">
        <v>921.26</v>
      </c>
      <c r="S163" s="342" t="s">
        <v>379</v>
      </c>
      <c r="T163" s="342">
        <v>731.82</v>
      </c>
      <c r="U163" s="342">
        <v>717.07</v>
      </c>
      <c r="V163" s="342">
        <v>661.14</v>
      </c>
      <c r="W163" s="342">
        <v>653.26</v>
      </c>
      <c r="X163" s="342">
        <v>658.78</v>
      </c>
      <c r="Y163" s="342">
        <v>667.36</v>
      </c>
      <c r="Z163" s="342">
        <v>660.77</v>
      </c>
      <c r="AA163" s="342" t="s">
        <v>380</v>
      </c>
      <c r="AB163" s="342" t="s">
        <v>380</v>
      </c>
      <c r="AC163" s="342" t="s">
        <v>380</v>
      </c>
      <c r="AD163" s="342">
        <v>516.37</v>
      </c>
      <c r="AE163" s="342">
        <v>350.61</v>
      </c>
      <c r="AF163" s="342">
        <v>371.49</v>
      </c>
      <c r="AG163" s="342">
        <v>469.62</v>
      </c>
    </row>
    <row r="164" spans="2:33" ht="12" customHeight="1" x14ac:dyDescent="0.2">
      <c r="B164" s="290">
        <v>0.66666666666666663</v>
      </c>
      <c r="C164" s="342">
        <v>718.25</v>
      </c>
      <c r="D164" s="342">
        <v>721.89</v>
      </c>
      <c r="E164" s="342">
        <v>728.4</v>
      </c>
      <c r="F164" s="342">
        <v>743.54</v>
      </c>
      <c r="G164" s="342">
        <v>785.21</v>
      </c>
      <c r="H164" s="342">
        <v>771.37</v>
      </c>
      <c r="I164" s="342">
        <v>789.56</v>
      </c>
      <c r="J164" s="342">
        <v>828.55</v>
      </c>
      <c r="K164" s="342">
        <v>806.85</v>
      </c>
      <c r="L164" s="342">
        <v>809.56</v>
      </c>
      <c r="M164" s="342">
        <v>818.9</v>
      </c>
      <c r="N164" s="342">
        <v>840.76</v>
      </c>
      <c r="O164" s="342">
        <v>881.36</v>
      </c>
      <c r="P164" s="342">
        <v>921.21</v>
      </c>
      <c r="Q164" s="342">
        <v>905.73</v>
      </c>
      <c r="R164" s="342">
        <v>917.72</v>
      </c>
      <c r="S164" s="342">
        <v>749.31</v>
      </c>
      <c r="T164" s="342">
        <v>726.34</v>
      </c>
      <c r="U164" s="342">
        <v>705.18</v>
      </c>
      <c r="V164" s="342">
        <v>652.54999999999995</v>
      </c>
      <c r="W164" s="342">
        <v>646.12</v>
      </c>
      <c r="X164" s="342">
        <v>653.83000000000004</v>
      </c>
      <c r="Y164" s="342">
        <v>660.58</v>
      </c>
      <c r="Z164" s="342">
        <v>653.97</v>
      </c>
      <c r="AA164" s="342" t="s">
        <v>380</v>
      </c>
      <c r="AB164" s="342" t="s">
        <v>380</v>
      </c>
      <c r="AC164" s="342" t="s">
        <v>380</v>
      </c>
      <c r="AD164" s="342">
        <v>514.65</v>
      </c>
      <c r="AE164" s="342">
        <v>346.71</v>
      </c>
      <c r="AF164" s="342">
        <v>380.24</v>
      </c>
      <c r="AG164" s="342">
        <v>473.15</v>
      </c>
    </row>
    <row r="165" spans="2:33" ht="12" customHeight="1" x14ac:dyDescent="0.2">
      <c r="B165" s="290">
        <v>0.70833333333333337</v>
      </c>
      <c r="C165" s="342">
        <v>712.83</v>
      </c>
      <c r="D165" s="342">
        <v>719</v>
      </c>
      <c r="E165" s="342">
        <v>725.18</v>
      </c>
      <c r="F165" s="342">
        <v>740</v>
      </c>
      <c r="G165" s="342">
        <v>784.18</v>
      </c>
      <c r="H165" s="342">
        <v>771.02</v>
      </c>
      <c r="I165" s="342">
        <v>786.52</v>
      </c>
      <c r="J165" s="342">
        <v>825.64</v>
      </c>
      <c r="K165" s="342">
        <v>804.02</v>
      </c>
      <c r="L165" s="342">
        <v>802.45</v>
      </c>
      <c r="M165" s="342">
        <v>816.09</v>
      </c>
      <c r="N165" s="342">
        <v>836.12</v>
      </c>
      <c r="O165" s="342">
        <v>878.98</v>
      </c>
      <c r="P165" s="342">
        <v>922.69</v>
      </c>
      <c r="Q165" s="342">
        <v>903.2</v>
      </c>
      <c r="R165" s="342">
        <v>916.72</v>
      </c>
      <c r="S165" s="342">
        <v>746.44</v>
      </c>
      <c r="T165" s="342">
        <v>723.01</v>
      </c>
      <c r="U165" s="342">
        <v>698.1</v>
      </c>
      <c r="V165" s="342">
        <v>648.61</v>
      </c>
      <c r="W165" s="342">
        <v>641.36</v>
      </c>
      <c r="X165" s="342">
        <v>648.34</v>
      </c>
      <c r="Y165" s="342">
        <v>657.52</v>
      </c>
      <c r="Z165" s="342">
        <v>649.01</v>
      </c>
      <c r="AA165" s="342" t="s">
        <v>380</v>
      </c>
      <c r="AB165" s="342" t="s">
        <v>380</v>
      </c>
      <c r="AC165" s="342" t="s">
        <v>380</v>
      </c>
      <c r="AD165" s="342">
        <v>513.74</v>
      </c>
      <c r="AE165" s="342">
        <v>349.97</v>
      </c>
      <c r="AF165" s="342">
        <v>390.77</v>
      </c>
      <c r="AG165" s="342">
        <v>477.8</v>
      </c>
    </row>
    <row r="166" spans="2:33" ht="12" customHeight="1" x14ac:dyDescent="0.2">
      <c r="B166" s="290">
        <v>0.75</v>
      </c>
      <c r="C166" s="342">
        <v>712.03</v>
      </c>
      <c r="D166" s="342">
        <v>716.42</v>
      </c>
      <c r="E166" s="342">
        <v>725.57</v>
      </c>
      <c r="F166" s="342">
        <v>737.84</v>
      </c>
      <c r="G166" s="342">
        <v>786.54</v>
      </c>
      <c r="H166" s="342">
        <v>772.31</v>
      </c>
      <c r="I166" s="342">
        <v>786.73</v>
      </c>
      <c r="J166" s="342">
        <v>830.87</v>
      </c>
      <c r="K166" s="342">
        <v>803.16</v>
      </c>
      <c r="L166" s="342">
        <v>800.39</v>
      </c>
      <c r="M166" s="342">
        <v>818.53</v>
      </c>
      <c r="N166" s="342">
        <v>836.11</v>
      </c>
      <c r="O166" s="342">
        <v>880.99</v>
      </c>
      <c r="P166" s="342">
        <v>925.32</v>
      </c>
      <c r="Q166" s="342">
        <v>904.2</v>
      </c>
      <c r="R166" s="342">
        <v>916.26</v>
      </c>
      <c r="S166" s="342">
        <v>748.33</v>
      </c>
      <c r="T166" s="342">
        <v>713.3</v>
      </c>
      <c r="U166" s="342">
        <v>693.78</v>
      </c>
      <c r="V166" s="342">
        <v>647.91</v>
      </c>
      <c r="W166" s="342">
        <v>637.5</v>
      </c>
      <c r="X166" s="342">
        <v>650.37</v>
      </c>
      <c r="Y166" s="342">
        <v>656.77</v>
      </c>
      <c r="Z166" s="342">
        <v>648.9</v>
      </c>
      <c r="AA166" s="342" t="s">
        <v>380</v>
      </c>
      <c r="AB166" s="342" t="s">
        <v>380</v>
      </c>
      <c r="AC166" s="342" t="s">
        <v>379</v>
      </c>
      <c r="AD166" s="342">
        <v>492.27</v>
      </c>
      <c r="AE166" s="342">
        <v>358.98</v>
      </c>
      <c r="AF166" s="342">
        <v>402.28</v>
      </c>
      <c r="AG166" s="342">
        <v>483.61</v>
      </c>
    </row>
    <row r="167" spans="2:33" ht="12" customHeight="1" x14ac:dyDescent="0.2">
      <c r="B167" s="290">
        <v>0.79166666666666663</v>
      </c>
      <c r="C167" s="342">
        <v>715.52</v>
      </c>
      <c r="D167" s="342">
        <v>715.44</v>
      </c>
      <c r="E167" s="342">
        <v>728.19</v>
      </c>
      <c r="F167" s="342">
        <v>738.69</v>
      </c>
      <c r="G167" s="342">
        <v>791.82</v>
      </c>
      <c r="H167" s="342">
        <v>777.37</v>
      </c>
      <c r="I167" s="342">
        <v>789.31</v>
      </c>
      <c r="J167" s="342">
        <v>837.07</v>
      </c>
      <c r="K167" s="342">
        <v>803.79</v>
      </c>
      <c r="L167" s="342">
        <v>803.44</v>
      </c>
      <c r="M167" s="342">
        <v>824.68</v>
      </c>
      <c r="N167" s="342">
        <v>841.12</v>
      </c>
      <c r="O167" s="342">
        <v>882.81</v>
      </c>
      <c r="P167" s="342">
        <v>926.32</v>
      </c>
      <c r="Q167" s="342">
        <v>903.02</v>
      </c>
      <c r="R167" s="342">
        <v>919.67</v>
      </c>
      <c r="S167" s="342">
        <v>729.31</v>
      </c>
      <c r="T167" s="342">
        <v>712.25</v>
      </c>
      <c r="U167" s="342">
        <v>697.3</v>
      </c>
      <c r="V167" s="342">
        <v>651.37</v>
      </c>
      <c r="W167" s="342">
        <v>641.20000000000005</v>
      </c>
      <c r="X167" s="342">
        <v>650.25</v>
      </c>
      <c r="Y167" s="342">
        <v>659.41</v>
      </c>
      <c r="Z167" s="342">
        <v>651.70000000000005</v>
      </c>
      <c r="AA167" s="342" t="s">
        <v>380</v>
      </c>
      <c r="AB167" s="342" t="s">
        <v>380</v>
      </c>
      <c r="AC167" s="342">
        <v>551.34</v>
      </c>
      <c r="AD167" s="342">
        <v>477.08</v>
      </c>
      <c r="AE167" s="342">
        <v>371.31</v>
      </c>
      <c r="AF167" s="342">
        <v>423.93</v>
      </c>
      <c r="AG167" s="342">
        <v>490.38</v>
      </c>
    </row>
    <row r="168" spans="2:33" ht="12" customHeight="1" x14ac:dyDescent="0.2">
      <c r="B168" s="290">
        <v>0.83333333333333337</v>
      </c>
      <c r="C168" s="342">
        <v>722.4</v>
      </c>
      <c r="D168" s="342">
        <v>716.88</v>
      </c>
      <c r="E168" s="342">
        <v>730.36</v>
      </c>
      <c r="F168" s="342">
        <v>741.96</v>
      </c>
      <c r="G168" s="342">
        <v>795.44</v>
      </c>
      <c r="H168" s="342">
        <v>783.75</v>
      </c>
      <c r="I168" s="342">
        <v>790.96</v>
      </c>
      <c r="J168" s="342">
        <v>846.08</v>
      </c>
      <c r="K168" s="342">
        <v>808.79</v>
      </c>
      <c r="L168" s="342">
        <v>810.25</v>
      </c>
      <c r="M168" s="342">
        <v>830.28</v>
      </c>
      <c r="N168" s="342">
        <v>847.52</v>
      </c>
      <c r="O168" s="342">
        <v>886.71</v>
      </c>
      <c r="P168" s="342">
        <v>927.35</v>
      </c>
      <c r="Q168" s="342">
        <v>903.44</v>
      </c>
      <c r="R168" s="342">
        <v>920.91</v>
      </c>
      <c r="S168" s="342">
        <v>726.17</v>
      </c>
      <c r="T168" s="342">
        <v>716.71</v>
      </c>
      <c r="U168" s="342">
        <v>698.36</v>
      </c>
      <c r="V168" s="342">
        <v>657.24</v>
      </c>
      <c r="W168" s="342">
        <v>647.86</v>
      </c>
      <c r="X168" s="342">
        <v>651.4</v>
      </c>
      <c r="Y168" s="342">
        <v>662.39</v>
      </c>
      <c r="Z168" s="342">
        <v>656.09</v>
      </c>
      <c r="AA168" s="342" t="s">
        <v>380</v>
      </c>
      <c r="AB168" s="342" t="s">
        <v>380</v>
      </c>
      <c r="AC168" s="342">
        <v>549.12</v>
      </c>
      <c r="AD168" s="342">
        <v>460.67</v>
      </c>
      <c r="AE168" s="342">
        <v>380.81</v>
      </c>
      <c r="AF168" s="342">
        <v>442.02</v>
      </c>
      <c r="AG168" s="342">
        <v>497.2</v>
      </c>
    </row>
    <row r="169" spans="2:33" ht="12" customHeight="1" x14ac:dyDescent="0.2">
      <c r="B169" s="290">
        <v>0.875</v>
      </c>
      <c r="C169" s="342">
        <v>730.18</v>
      </c>
      <c r="D169" s="342">
        <v>722.57</v>
      </c>
      <c r="E169" s="342">
        <v>734.01</v>
      </c>
      <c r="F169" s="342">
        <v>747.15</v>
      </c>
      <c r="G169" s="342">
        <v>797.65</v>
      </c>
      <c r="H169" s="342">
        <v>788</v>
      </c>
      <c r="I169" s="342">
        <v>797.55</v>
      </c>
      <c r="J169" s="342">
        <v>853.06</v>
      </c>
      <c r="K169" s="342">
        <v>815.98</v>
      </c>
      <c r="L169" s="342">
        <v>816.95</v>
      </c>
      <c r="M169" s="342">
        <v>837.38</v>
      </c>
      <c r="N169" s="342">
        <v>855.91</v>
      </c>
      <c r="O169" s="342">
        <v>894.02</v>
      </c>
      <c r="P169" s="342" t="s">
        <v>379</v>
      </c>
      <c r="Q169" s="342">
        <v>907.65</v>
      </c>
      <c r="R169" s="342">
        <v>923.5</v>
      </c>
      <c r="S169" s="342">
        <v>735.76</v>
      </c>
      <c r="T169" s="342">
        <v>721.86</v>
      </c>
      <c r="U169" s="342">
        <v>703.07</v>
      </c>
      <c r="V169" s="342">
        <v>663.82</v>
      </c>
      <c r="W169" s="342">
        <v>653.16</v>
      </c>
      <c r="X169" s="342">
        <v>657.04</v>
      </c>
      <c r="Y169" s="342">
        <v>668.1</v>
      </c>
      <c r="Z169" s="342">
        <v>663.89</v>
      </c>
      <c r="AA169" s="342" t="s">
        <v>380</v>
      </c>
      <c r="AB169" s="342" t="s">
        <v>380</v>
      </c>
      <c r="AC169" s="342">
        <v>552.41</v>
      </c>
      <c r="AD169" s="342">
        <v>443.6</v>
      </c>
      <c r="AE169" s="342">
        <v>384.95</v>
      </c>
      <c r="AF169" s="342">
        <v>457.29</v>
      </c>
      <c r="AG169" s="342">
        <v>502.8</v>
      </c>
    </row>
    <row r="170" spans="2:33" ht="12" customHeight="1" x14ac:dyDescent="0.2">
      <c r="B170" s="290">
        <v>0.91666666666666663</v>
      </c>
      <c r="C170" s="342">
        <v>736.37</v>
      </c>
      <c r="D170" s="342">
        <v>726.76</v>
      </c>
      <c r="E170" s="342">
        <v>737.84</v>
      </c>
      <c r="F170" s="342">
        <v>752.75</v>
      </c>
      <c r="G170" s="342">
        <v>799.21</v>
      </c>
      <c r="H170" s="342">
        <v>793.5</v>
      </c>
      <c r="I170" s="342">
        <v>802.03</v>
      </c>
      <c r="J170" s="342">
        <v>832.19</v>
      </c>
      <c r="K170" s="342">
        <v>823.11</v>
      </c>
      <c r="L170" s="342">
        <v>824.93</v>
      </c>
      <c r="M170" s="342">
        <v>843.45</v>
      </c>
      <c r="N170" s="342">
        <v>866.57</v>
      </c>
      <c r="O170" s="342">
        <v>902.31</v>
      </c>
      <c r="P170" s="342" t="s">
        <v>380</v>
      </c>
      <c r="Q170" s="342">
        <v>913.09</v>
      </c>
      <c r="R170" s="342">
        <v>925.91</v>
      </c>
      <c r="S170" s="342">
        <v>755.08</v>
      </c>
      <c r="T170" s="342">
        <v>727.14</v>
      </c>
      <c r="U170" s="342">
        <v>703.31</v>
      </c>
      <c r="V170" s="342">
        <v>670.36</v>
      </c>
      <c r="W170" s="342">
        <v>659.56</v>
      </c>
      <c r="X170" s="342">
        <v>663.45</v>
      </c>
      <c r="Y170" s="342">
        <v>672.39</v>
      </c>
      <c r="Z170" s="342">
        <v>670.33</v>
      </c>
      <c r="AA170" s="342" t="s">
        <v>380</v>
      </c>
      <c r="AB170" s="342" t="s">
        <v>380</v>
      </c>
      <c r="AC170" s="342">
        <v>549.77</v>
      </c>
      <c r="AD170" s="342">
        <v>424.34</v>
      </c>
      <c r="AE170" s="342">
        <v>391.45</v>
      </c>
      <c r="AF170" s="342">
        <v>466.09</v>
      </c>
      <c r="AG170" s="342">
        <v>507.01</v>
      </c>
    </row>
    <row r="171" spans="2:33" ht="12" customHeight="1" x14ac:dyDescent="0.2">
      <c r="B171" s="290">
        <v>0.95833333333333337</v>
      </c>
      <c r="C171" s="342">
        <v>741.47</v>
      </c>
      <c r="D171" s="342">
        <v>730.57</v>
      </c>
      <c r="E171" s="342">
        <v>739.13</v>
      </c>
      <c r="F171" s="342">
        <v>758.08</v>
      </c>
      <c r="G171" s="342">
        <v>801.3</v>
      </c>
      <c r="H171" s="342">
        <v>797.98</v>
      </c>
      <c r="I171" s="342">
        <v>806.92</v>
      </c>
      <c r="J171" s="342">
        <v>828.5</v>
      </c>
      <c r="K171" s="342">
        <v>830.77</v>
      </c>
      <c r="L171" s="342">
        <v>832.26</v>
      </c>
      <c r="M171" s="342">
        <v>849.78</v>
      </c>
      <c r="N171" s="342">
        <v>875.26</v>
      </c>
      <c r="O171" s="342">
        <v>909.5</v>
      </c>
      <c r="P171" s="342" t="s">
        <v>380</v>
      </c>
      <c r="Q171" s="342">
        <v>919.26</v>
      </c>
      <c r="R171" s="342">
        <v>929.22</v>
      </c>
      <c r="S171" s="342">
        <v>771.67</v>
      </c>
      <c r="T171" s="342">
        <v>733.07</v>
      </c>
      <c r="U171" s="342">
        <v>708.18</v>
      </c>
      <c r="V171" s="342">
        <v>677.12</v>
      </c>
      <c r="W171" s="342">
        <v>666.47</v>
      </c>
      <c r="X171" s="342">
        <v>669.08</v>
      </c>
      <c r="Y171" s="342">
        <v>675.85</v>
      </c>
      <c r="Z171" s="342">
        <v>676.06</v>
      </c>
      <c r="AA171" s="342" t="s">
        <v>380</v>
      </c>
      <c r="AB171" s="342" t="s">
        <v>380</v>
      </c>
      <c r="AC171" s="342">
        <v>545.77</v>
      </c>
      <c r="AD171" s="342">
        <v>401.35</v>
      </c>
      <c r="AE171" s="342">
        <v>399.32</v>
      </c>
      <c r="AF171" s="342">
        <v>470.85</v>
      </c>
      <c r="AG171" s="342">
        <v>506.47</v>
      </c>
    </row>
    <row r="172" spans="2:33" ht="27" customHeight="1" x14ac:dyDescent="0.2">
      <c r="B172" s="288" t="s">
        <v>377</v>
      </c>
      <c r="C172" s="362" t="s">
        <v>378</v>
      </c>
      <c r="D172" s="362"/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362"/>
      <c r="S172" s="362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</row>
    <row r="173" spans="2:33" ht="10.5" customHeight="1" x14ac:dyDescent="0.2">
      <c r="B173" s="334" t="s">
        <v>306</v>
      </c>
    </row>
    <row r="174" spans="2:33" ht="10.5" customHeight="1" x14ac:dyDescent="0.2">
      <c r="B174" s="334" t="s">
        <v>381</v>
      </c>
    </row>
    <row r="175" spans="2:33" ht="12" customHeight="1" x14ac:dyDescent="0.2">
      <c r="B175" s="332"/>
    </row>
    <row r="176" spans="2:33" ht="12" customHeight="1" x14ac:dyDescent="0.2">
      <c r="B176" s="332"/>
    </row>
    <row r="177" spans="2:33" ht="15.75" customHeight="1" x14ac:dyDescent="0.2">
      <c r="B177" s="379"/>
      <c r="C177" s="379"/>
      <c r="D177" s="379"/>
      <c r="E177" s="379"/>
      <c r="F177" s="366" t="s">
        <v>364</v>
      </c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  <c r="AA177" s="367"/>
      <c r="AB177" s="367"/>
      <c r="AC177" s="367"/>
      <c r="AD177" s="367"/>
      <c r="AE177" s="367"/>
      <c r="AF177" s="368"/>
    </row>
    <row r="178" spans="2:33" ht="15.75" customHeight="1" x14ac:dyDescent="0.2">
      <c r="B178" s="379"/>
      <c r="C178" s="379"/>
      <c r="D178" s="379"/>
      <c r="E178" s="379"/>
      <c r="F178" s="369"/>
      <c r="G178" s="370"/>
      <c r="H178" s="370"/>
      <c r="I178" s="370"/>
      <c r="J178" s="370"/>
      <c r="K178" s="370"/>
      <c r="L178" s="370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  <c r="AF178" s="371"/>
    </row>
    <row r="179" spans="2:33" ht="15.75" customHeight="1" x14ac:dyDescent="0.2">
      <c r="B179" s="379"/>
      <c r="C179" s="379"/>
      <c r="D179" s="379"/>
      <c r="E179" s="379"/>
      <c r="F179" s="372"/>
      <c r="G179" s="373"/>
      <c r="H179" s="373"/>
      <c r="I179" s="373"/>
      <c r="J179" s="373"/>
      <c r="K179" s="373"/>
      <c r="L179" s="373"/>
      <c r="M179" s="373"/>
      <c r="N179" s="373"/>
      <c r="O179" s="373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4"/>
    </row>
    <row r="180" spans="2:33" ht="11.25" customHeight="1" x14ac:dyDescent="0.2">
      <c r="B180" s="280"/>
      <c r="C180" s="280"/>
      <c r="D180" s="280"/>
      <c r="E180" s="280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</row>
    <row r="181" spans="2:33" ht="27.6" customHeight="1" x14ac:dyDescent="0.2">
      <c r="B181" s="359" t="s">
        <v>188</v>
      </c>
      <c r="C181" s="359"/>
      <c r="D181" s="282"/>
      <c r="E181" s="282"/>
      <c r="F181" s="283" t="s">
        <v>331</v>
      </c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  <c r="W181" s="350"/>
      <c r="X181" s="350"/>
      <c r="Y181" s="350"/>
      <c r="Z181" s="350"/>
      <c r="AA181" s="350"/>
      <c r="AB181" s="350"/>
      <c r="AC181" s="350"/>
      <c r="AD181" s="350"/>
      <c r="AE181" s="350"/>
      <c r="AF181" s="350"/>
    </row>
    <row r="182" spans="2:33" ht="8.25" customHeight="1" x14ac:dyDescent="0.2">
      <c r="B182" s="284"/>
      <c r="C182" s="284"/>
      <c r="D182" s="284"/>
      <c r="E182" s="284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</row>
    <row r="183" spans="2:33" ht="15.75" customHeight="1" x14ac:dyDescent="0.2">
      <c r="B183" s="282" t="s">
        <v>236</v>
      </c>
      <c r="C183" s="282"/>
      <c r="D183" s="282"/>
      <c r="E183" s="282"/>
      <c r="F183" s="283" t="s">
        <v>321</v>
      </c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139" t="s">
        <v>189</v>
      </c>
      <c r="R183" s="282"/>
      <c r="S183" s="282"/>
      <c r="T183" s="282"/>
      <c r="U183" s="282"/>
      <c r="V183" s="287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</row>
    <row r="184" spans="2:33" ht="7.5" customHeight="1" x14ac:dyDescent="0.2">
      <c r="B184" s="284"/>
      <c r="C184" s="284"/>
      <c r="D184" s="284"/>
      <c r="E184" s="284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</row>
    <row r="185" spans="2:33" ht="15.75" customHeight="1" x14ac:dyDescent="0.2">
      <c r="B185" s="360" t="s">
        <v>217</v>
      </c>
      <c r="C185" s="360"/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0"/>
      <c r="O185" s="360"/>
      <c r="P185" s="360"/>
      <c r="Q185" s="360"/>
      <c r="R185" s="360"/>
      <c r="S185" s="360"/>
      <c r="T185" s="360"/>
      <c r="U185" s="360"/>
      <c r="V185" s="360"/>
      <c r="W185" s="360"/>
      <c r="X185" s="360"/>
      <c r="Y185" s="360"/>
      <c r="Z185" s="360"/>
      <c r="AA185" s="360"/>
      <c r="AB185" s="360"/>
      <c r="AC185" s="360"/>
      <c r="AD185" s="360"/>
      <c r="AE185" s="360"/>
      <c r="AF185" s="360"/>
    </row>
    <row r="186" spans="2:33" ht="7.5" customHeight="1" x14ac:dyDescent="0.2">
      <c r="B186" s="284"/>
      <c r="C186" s="284"/>
      <c r="D186" s="284"/>
      <c r="E186" s="284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</row>
    <row r="187" spans="2:33" ht="15.75" customHeight="1" x14ac:dyDescent="0.2">
      <c r="B187" s="282" t="s">
        <v>33</v>
      </c>
      <c r="C187" s="282"/>
      <c r="D187" s="282"/>
      <c r="E187" s="282"/>
      <c r="F187" s="286" t="s">
        <v>317</v>
      </c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2" t="s">
        <v>8</v>
      </c>
      <c r="R187" s="282"/>
      <c r="S187" s="282"/>
      <c r="T187" s="282"/>
      <c r="U187" s="282"/>
      <c r="V187" s="333" t="s">
        <v>14</v>
      </c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</row>
    <row r="188" spans="2:33" ht="7.5" customHeight="1" x14ac:dyDescent="0.2">
      <c r="B188" s="284"/>
      <c r="C188" s="284"/>
      <c r="D188" s="284"/>
      <c r="E188" s="284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</row>
    <row r="189" spans="2:33" ht="15.75" customHeight="1" x14ac:dyDescent="0.2">
      <c r="B189" s="282" t="s">
        <v>9</v>
      </c>
      <c r="C189" s="282"/>
      <c r="D189" s="282"/>
      <c r="E189" s="282"/>
      <c r="F189" s="286" t="s">
        <v>318</v>
      </c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2" t="s">
        <v>10</v>
      </c>
      <c r="R189" s="282"/>
      <c r="S189" s="282"/>
      <c r="T189" s="282"/>
      <c r="U189" s="282"/>
      <c r="V189" s="382">
        <v>1193085163</v>
      </c>
      <c r="W189" s="382"/>
      <c r="X189" s="286"/>
      <c r="Y189" s="286"/>
      <c r="Z189" s="286"/>
      <c r="AA189" s="286"/>
      <c r="AB189" s="286"/>
      <c r="AC189" s="286"/>
      <c r="AD189" s="286"/>
      <c r="AE189" s="286"/>
      <c r="AF189" s="286"/>
    </row>
    <row r="190" spans="2:33" ht="11.25" customHeight="1" x14ac:dyDescent="0.2">
      <c r="B190" s="280"/>
      <c r="C190" s="280"/>
      <c r="D190" s="280"/>
      <c r="E190" s="280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</row>
    <row r="191" spans="2:33" ht="29.45" customHeight="1" x14ac:dyDescent="0.2">
      <c r="B191" s="288" t="s">
        <v>257</v>
      </c>
      <c r="C191" s="289">
        <v>1</v>
      </c>
      <c r="D191" s="289">
        <v>2</v>
      </c>
      <c r="E191" s="289">
        <v>3</v>
      </c>
      <c r="F191" s="289">
        <v>4</v>
      </c>
      <c r="G191" s="289">
        <v>5</v>
      </c>
      <c r="H191" s="289">
        <v>6</v>
      </c>
      <c r="I191" s="289">
        <v>7</v>
      </c>
      <c r="J191" s="289">
        <v>8</v>
      </c>
      <c r="K191" s="289">
        <v>9</v>
      </c>
      <c r="L191" s="289">
        <v>10</v>
      </c>
      <c r="M191" s="289">
        <v>11</v>
      </c>
      <c r="N191" s="289">
        <v>12</v>
      </c>
      <c r="O191" s="289">
        <v>13</v>
      </c>
      <c r="P191" s="289">
        <v>14</v>
      </c>
      <c r="Q191" s="289">
        <v>15</v>
      </c>
      <c r="R191" s="289">
        <v>16</v>
      </c>
      <c r="S191" s="289">
        <v>17</v>
      </c>
      <c r="T191" s="289">
        <v>18</v>
      </c>
      <c r="U191" s="289">
        <v>19</v>
      </c>
      <c r="V191" s="289">
        <v>20</v>
      </c>
      <c r="W191" s="289">
        <v>21</v>
      </c>
      <c r="X191" s="289">
        <v>22</v>
      </c>
      <c r="Y191" s="289">
        <v>23</v>
      </c>
      <c r="Z191" s="289">
        <v>24</v>
      </c>
      <c r="AA191" s="289">
        <v>25</v>
      </c>
      <c r="AB191" s="289">
        <v>26</v>
      </c>
      <c r="AC191" s="289">
        <v>27</v>
      </c>
      <c r="AD191" s="289">
        <v>28</v>
      </c>
      <c r="AE191" s="289">
        <v>29</v>
      </c>
      <c r="AF191" s="289">
        <v>30</v>
      </c>
    </row>
    <row r="192" spans="2:33" s="291" customFormat="1" x14ac:dyDescent="0.2">
      <c r="B192" s="290">
        <v>0</v>
      </c>
      <c r="C192" s="320">
        <v>503.4</v>
      </c>
      <c r="D192" s="320">
        <v>496.77</v>
      </c>
      <c r="E192" s="320">
        <v>511.78</v>
      </c>
      <c r="F192" s="320">
        <v>540.11</v>
      </c>
      <c r="G192" s="320">
        <v>543.07000000000005</v>
      </c>
      <c r="H192" s="320">
        <v>566.54999999999995</v>
      </c>
      <c r="I192" s="320">
        <v>571.77</v>
      </c>
      <c r="J192" s="320">
        <v>627.26</v>
      </c>
      <c r="K192" s="320">
        <v>590.38</v>
      </c>
      <c r="L192" s="320">
        <v>615.92999999999995</v>
      </c>
      <c r="M192" s="320">
        <v>624.03</v>
      </c>
      <c r="N192" s="320">
        <v>634.69000000000005</v>
      </c>
      <c r="O192" s="320">
        <v>649.80999999999995</v>
      </c>
      <c r="P192" s="320">
        <v>661.71</v>
      </c>
      <c r="Q192" s="320">
        <v>431.12</v>
      </c>
      <c r="R192" s="320">
        <v>525.36</v>
      </c>
      <c r="S192" s="320">
        <v>490.83</v>
      </c>
      <c r="T192" s="320">
        <v>358.17</v>
      </c>
      <c r="U192" s="320">
        <v>257.66000000000003</v>
      </c>
      <c r="V192" s="320">
        <v>286.67</v>
      </c>
      <c r="W192" s="320">
        <v>290.02999999999997</v>
      </c>
      <c r="X192" s="320">
        <v>418.87</v>
      </c>
      <c r="Y192" s="320">
        <v>477.52</v>
      </c>
      <c r="Z192" s="320">
        <v>350.21</v>
      </c>
      <c r="AA192" s="320">
        <v>330.24</v>
      </c>
      <c r="AB192" s="320">
        <v>252.75</v>
      </c>
      <c r="AC192" s="320">
        <v>152.53</v>
      </c>
      <c r="AD192" s="320">
        <v>166.77</v>
      </c>
      <c r="AE192" s="320">
        <v>154.54</v>
      </c>
      <c r="AF192" s="320">
        <v>160.9</v>
      </c>
      <c r="AG192" s="279"/>
    </row>
    <row r="193" spans="2:33" s="291" customFormat="1" x14ac:dyDescent="0.2">
      <c r="B193" s="290">
        <v>4.1666666666666664E-2</v>
      </c>
      <c r="C193" s="320">
        <v>499.78</v>
      </c>
      <c r="D193" s="320">
        <v>497.1</v>
      </c>
      <c r="E193" s="320">
        <v>512.09</v>
      </c>
      <c r="F193" s="320">
        <v>533.69000000000005</v>
      </c>
      <c r="G193" s="320">
        <v>544.35</v>
      </c>
      <c r="H193" s="320">
        <v>564.26</v>
      </c>
      <c r="I193" s="320">
        <v>574.16</v>
      </c>
      <c r="J193" s="320">
        <v>626.32000000000005</v>
      </c>
      <c r="K193" s="320">
        <v>590.01</v>
      </c>
      <c r="L193" s="320">
        <v>616.78</v>
      </c>
      <c r="M193" s="320">
        <v>624.73</v>
      </c>
      <c r="N193" s="320">
        <v>634.15</v>
      </c>
      <c r="O193" s="320">
        <v>649.87</v>
      </c>
      <c r="P193" s="320">
        <v>662.75</v>
      </c>
      <c r="Q193" s="320">
        <v>420.2</v>
      </c>
      <c r="R193" s="320">
        <v>520.66</v>
      </c>
      <c r="S193" s="320">
        <v>491.59</v>
      </c>
      <c r="T193" s="320">
        <v>362.78</v>
      </c>
      <c r="U193" s="320">
        <v>260.3</v>
      </c>
      <c r="V193" s="320">
        <v>287.67</v>
      </c>
      <c r="W193" s="320">
        <v>293.36</v>
      </c>
      <c r="X193" s="320">
        <v>439.38</v>
      </c>
      <c r="Y193" s="320">
        <v>479.54</v>
      </c>
      <c r="Z193" s="320">
        <v>335.08</v>
      </c>
      <c r="AA193" s="320">
        <v>330.13</v>
      </c>
      <c r="AB193" s="320">
        <v>252.81</v>
      </c>
      <c r="AC193" s="320">
        <v>152.16</v>
      </c>
      <c r="AD193" s="320">
        <v>170.75</v>
      </c>
      <c r="AE193" s="320">
        <v>153.93</v>
      </c>
      <c r="AF193" s="320">
        <v>159</v>
      </c>
      <c r="AG193" s="279"/>
    </row>
    <row r="194" spans="2:33" s="291" customFormat="1" x14ac:dyDescent="0.2">
      <c r="B194" s="290">
        <v>8.3333333333333329E-2</v>
      </c>
      <c r="C194" s="320">
        <v>495.11</v>
      </c>
      <c r="D194" s="320">
        <v>496.43</v>
      </c>
      <c r="E194" s="320">
        <v>510.07</v>
      </c>
      <c r="F194" s="320">
        <v>530.26</v>
      </c>
      <c r="G194" s="320">
        <v>543.45000000000005</v>
      </c>
      <c r="H194" s="320">
        <v>560.79</v>
      </c>
      <c r="I194" s="320">
        <v>574.62</v>
      </c>
      <c r="J194" s="320">
        <v>621.20000000000005</v>
      </c>
      <c r="K194" s="320">
        <v>589.23</v>
      </c>
      <c r="L194" s="320">
        <v>614.72</v>
      </c>
      <c r="M194" s="320">
        <v>621.49</v>
      </c>
      <c r="N194" s="320">
        <v>631.01</v>
      </c>
      <c r="O194" s="320">
        <v>647.53</v>
      </c>
      <c r="P194" s="320">
        <v>660.08</v>
      </c>
      <c r="Q194" s="320">
        <v>391.19</v>
      </c>
      <c r="R194" s="320">
        <v>514.14</v>
      </c>
      <c r="S194" s="320">
        <v>489.93</v>
      </c>
      <c r="T194" s="320">
        <v>367.91</v>
      </c>
      <c r="U194" s="320">
        <v>261</v>
      </c>
      <c r="V194" s="320">
        <v>286.35000000000002</v>
      </c>
      <c r="W194" s="320">
        <v>293.64999999999998</v>
      </c>
      <c r="X194" s="320">
        <v>440.54</v>
      </c>
      <c r="Y194" s="320">
        <v>478.11</v>
      </c>
      <c r="Z194" s="320">
        <v>333.91</v>
      </c>
      <c r="AA194" s="320">
        <v>329.21</v>
      </c>
      <c r="AB194" s="320">
        <v>251.96</v>
      </c>
      <c r="AC194" s="320">
        <v>150.51</v>
      </c>
      <c r="AD194" s="320">
        <v>174.92</v>
      </c>
      <c r="AE194" s="320">
        <v>150.80000000000001</v>
      </c>
      <c r="AF194" s="320">
        <v>156.16</v>
      </c>
      <c r="AG194" s="279"/>
    </row>
    <row r="195" spans="2:33" s="291" customFormat="1" x14ac:dyDescent="0.2">
      <c r="B195" s="290">
        <v>0.125</v>
      </c>
      <c r="C195" s="320">
        <v>490.23</v>
      </c>
      <c r="D195" s="320">
        <v>496.27</v>
      </c>
      <c r="E195" s="320">
        <v>508.78</v>
      </c>
      <c r="F195" s="320">
        <v>525.42999999999995</v>
      </c>
      <c r="G195" s="320">
        <v>540.61</v>
      </c>
      <c r="H195" s="320">
        <v>557.27</v>
      </c>
      <c r="I195" s="320">
        <v>572.91999999999996</v>
      </c>
      <c r="J195" s="320">
        <v>613.59</v>
      </c>
      <c r="K195" s="320">
        <v>588.77</v>
      </c>
      <c r="L195" s="320">
        <v>610.87</v>
      </c>
      <c r="M195" s="320">
        <v>618.36</v>
      </c>
      <c r="N195" s="320">
        <v>627.92999999999995</v>
      </c>
      <c r="O195" s="320">
        <v>645.64</v>
      </c>
      <c r="P195" s="320">
        <v>657.76</v>
      </c>
      <c r="Q195" s="320">
        <v>367.33</v>
      </c>
      <c r="R195" s="320">
        <v>507.91</v>
      </c>
      <c r="S195" s="320">
        <v>488.82</v>
      </c>
      <c r="T195" s="320">
        <v>373.45</v>
      </c>
      <c r="U195" s="320">
        <v>260.33999999999997</v>
      </c>
      <c r="V195" s="320">
        <v>283.89999999999998</v>
      </c>
      <c r="W195" s="320">
        <v>292.44</v>
      </c>
      <c r="X195" s="320">
        <v>435.73</v>
      </c>
      <c r="Y195" s="320">
        <v>476.62</v>
      </c>
      <c r="Z195" s="320">
        <v>331.59</v>
      </c>
      <c r="AA195" s="320">
        <v>324.35000000000002</v>
      </c>
      <c r="AB195" s="320">
        <v>250.35</v>
      </c>
      <c r="AC195" s="320">
        <v>147.62</v>
      </c>
      <c r="AD195" s="320">
        <v>171.87</v>
      </c>
      <c r="AE195" s="320">
        <v>146.47999999999999</v>
      </c>
      <c r="AF195" s="320">
        <v>150.88999999999999</v>
      </c>
      <c r="AG195" s="279"/>
    </row>
    <row r="196" spans="2:33" s="291" customFormat="1" x14ac:dyDescent="0.2">
      <c r="B196" s="290">
        <v>0.16666666666666666</v>
      </c>
      <c r="C196" s="320">
        <v>485.66</v>
      </c>
      <c r="D196" s="320">
        <v>495.26</v>
      </c>
      <c r="E196" s="320">
        <v>508.42</v>
      </c>
      <c r="F196" s="320">
        <v>522.63</v>
      </c>
      <c r="G196" s="320">
        <v>540.07000000000005</v>
      </c>
      <c r="H196" s="320">
        <v>555.99</v>
      </c>
      <c r="I196" s="320">
        <v>569.9</v>
      </c>
      <c r="J196" s="320">
        <v>607.04999999999995</v>
      </c>
      <c r="K196" s="320">
        <v>588.79999999999995</v>
      </c>
      <c r="L196" s="320">
        <v>607.91</v>
      </c>
      <c r="M196" s="320">
        <v>615.99</v>
      </c>
      <c r="N196" s="320">
        <v>627.12</v>
      </c>
      <c r="O196" s="320">
        <v>642.76</v>
      </c>
      <c r="P196" s="320">
        <v>654.62</v>
      </c>
      <c r="Q196" s="320">
        <v>330.2</v>
      </c>
      <c r="R196" s="320">
        <v>503.76</v>
      </c>
      <c r="S196" s="320">
        <v>489.08</v>
      </c>
      <c r="T196" s="320">
        <v>377.14</v>
      </c>
      <c r="U196" s="320">
        <v>261.08999999999997</v>
      </c>
      <c r="V196" s="320">
        <v>282.58999999999997</v>
      </c>
      <c r="W196" s="320">
        <v>291.24</v>
      </c>
      <c r="X196" s="320">
        <v>419.31</v>
      </c>
      <c r="Y196" s="320">
        <v>475.54</v>
      </c>
      <c r="Z196" s="320">
        <v>330.43</v>
      </c>
      <c r="AA196" s="320">
        <v>321.45999999999998</v>
      </c>
      <c r="AB196" s="320">
        <v>247.45</v>
      </c>
      <c r="AC196" s="320">
        <v>146.88999999999999</v>
      </c>
      <c r="AD196" s="320">
        <v>166.05</v>
      </c>
      <c r="AE196" s="320">
        <v>143.55000000000001</v>
      </c>
      <c r="AF196" s="320">
        <v>148.24</v>
      </c>
      <c r="AG196" s="279"/>
    </row>
    <row r="197" spans="2:33" s="291" customFormat="1" x14ac:dyDescent="0.2">
      <c r="B197" s="290">
        <v>0.20833333333333334</v>
      </c>
      <c r="C197" s="320">
        <v>483.76</v>
      </c>
      <c r="D197" s="320">
        <v>495.05</v>
      </c>
      <c r="E197" s="320">
        <v>510.1</v>
      </c>
      <c r="F197" s="320">
        <v>521.29</v>
      </c>
      <c r="G197" s="320">
        <v>542.17999999999995</v>
      </c>
      <c r="H197" s="320">
        <v>554.78</v>
      </c>
      <c r="I197" s="320">
        <v>570.59</v>
      </c>
      <c r="J197" s="320">
        <v>596.87</v>
      </c>
      <c r="K197" s="320">
        <v>587.71</v>
      </c>
      <c r="L197" s="320">
        <v>608.08000000000004</v>
      </c>
      <c r="M197" s="320">
        <v>614.16</v>
      </c>
      <c r="N197" s="320">
        <v>627.91999999999996</v>
      </c>
      <c r="O197" s="320">
        <v>642.20000000000005</v>
      </c>
      <c r="P197" s="320">
        <v>651.91</v>
      </c>
      <c r="Q197" s="320">
        <v>290.44</v>
      </c>
      <c r="R197" s="320">
        <v>502.43</v>
      </c>
      <c r="S197" s="320">
        <v>490.43</v>
      </c>
      <c r="T197" s="320">
        <v>379.62</v>
      </c>
      <c r="U197" s="320">
        <v>263.58</v>
      </c>
      <c r="V197" s="320">
        <v>281.92</v>
      </c>
      <c r="W197" s="320">
        <v>292.79000000000002</v>
      </c>
      <c r="X197" s="320">
        <v>408.88</v>
      </c>
      <c r="Y197" s="320">
        <v>474.74</v>
      </c>
      <c r="Z197" s="320">
        <v>330.34</v>
      </c>
      <c r="AA197" s="320">
        <v>321.02999999999997</v>
      </c>
      <c r="AB197" s="320">
        <v>251.46</v>
      </c>
      <c r="AC197" s="320">
        <v>147.19</v>
      </c>
      <c r="AD197" s="320">
        <v>164.56</v>
      </c>
      <c r="AE197" s="320">
        <v>140.28</v>
      </c>
      <c r="AF197" s="320">
        <v>146.31</v>
      </c>
      <c r="AG197" s="279"/>
    </row>
    <row r="198" spans="2:33" s="291" customFormat="1" x14ac:dyDescent="0.2">
      <c r="B198" s="290">
        <v>0.25</v>
      </c>
      <c r="C198" s="320">
        <v>484.04</v>
      </c>
      <c r="D198" s="320">
        <v>496.95</v>
      </c>
      <c r="E198" s="320">
        <v>514.20000000000005</v>
      </c>
      <c r="F198" s="320">
        <v>523.94000000000005</v>
      </c>
      <c r="G198" s="320">
        <v>547.9</v>
      </c>
      <c r="H198" s="320">
        <v>554.79999999999995</v>
      </c>
      <c r="I198" s="320">
        <v>573.66999999999996</v>
      </c>
      <c r="J198" s="320">
        <v>588.39</v>
      </c>
      <c r="K198" s="320">
        <v>590.76</v>
      </c>
      <c r="L198" s="320">
        <v>609.66999999999996</v>
      </c>
      <c r="M198" s="320">
        <v>619.29</v>
      </c>
      <c r="N198" s="320">
        <v>627.03</v>
      </c>
      <c r="O198" s="320">
        <v>643.79</v>
      </c>
      <c r="P198" s="320">
        <v>649.27</v>
      </c>
      <c r="Q198" s="320">
        <v>265.61</v>
      </c>
      <c r="R198" s="320">
        <v>500.99</v>
      </c>
      <c r="S198" s="320">
        <v>494.22</v>
      </c>
      <c r="T198" s="320">
        <v>389.64</v>
      </c>
      <c r="U198" s="320">
        <v>268.42</v>
      </c>
      <c r="V198" s="320">
        <v>284.33</v>
      </c>
      <c r="W198" s="320">
        <v>296.86</v>
      </c>
      <c r="X198" s="320">
        <v>410.52</v>
      </c>
      <c r="Y198" s="320">
        <v>476.6</v>
      </c>
      <c r="Z198" s="320">
        <v>334.38</v>
      </c>
      <c r="AA198" s="320">
        <v>323.02999999999997</v>
      </c>
      <c r="AB198" s="320">
        <v>257.35000000000002</v>
      </c>
      <c r="AC198" s="320">
        <v>147.88</v>
      </c>
      <c r="AD198" s="320">
        <v>165.43</v>
      </c>
      <c r="AE198" s="320">
        <v>141.44</v>
      </c>
      <c r="AF198" s="320">
        <v>150.26</v>
      </c>
      <c r="AG198" s="279"/>
    </row>
    <row r="199" spans="2:33" s="291" customFormat="1" x14ac:dyDescent="0.2">
      <c r="B199" s="290">
        <v>0.29166666666666669</v>
      </c>
      <c r="C199" s="320">
        <v>484.78</v>
      </c>
      <c r="D199" s="320">
        <v>498.87</v>
      </c>
      <c r="E199" s="320">
        <v>516.62</v>
      </c>
      <c r="F199" s="320">
        <v>526.34</v>
      </c>
      <c r="G199" s="320">
        <v>553.91999999999996</v>
      </c>
      <c r="H199" s="320">
        <v>560.07000000000005</v>
      </c>
      <c r="I199" s="320">
        <v>577.51</v>
      </c>
      <c r="J199" s="320">
        <v>587.44000000000005</v>
      </c>
      <c r="K199" s="320">
        <v>597.05999999999995</v>
      </c>
      <c r="L199" s="320">
        <v>610.55999999999995</v>
      </c>
      <c r="M199" s="320">
        <v>621.51</v>
      </c>
      <c r="N199" s="320">
        <v>630.13</v>
      </c>
      <c r="O199" s="320">
        <v>645.69000000000005</v>
      </c>
      <c r="P199" s="320" t="s">
        <v>379</v>
      </c>
      <c r="Q199" s="320">
        <v>252.88</v>
      </c>
      <c r="R199" s="320">
        <v>498.73</v>
      </c>
      <c r="S199" s="320">
        <v>498</v>
      </c>
      <c r="T199" s="320">
        <v>397.52</v>
      </c>
      <c r="U199" s="320">
        <v>271.97000000000003</v>
      </c>
      <c r="V199" s="320">
        <v>288.27</v>
      </c>
      <c r="W199" s="320">
        <v>300.89999999999998</v>
      </c>
      <c r="X199" s="320">
        <v>413.29</v>
      </c>
      <c r="Y199" s="320">
        <v>480.39</v>
      </c>
      <c r="Z199" s="320">
        <v>336.99</v>
      </c>
      <c r="AA199" s="320">
        <v>324.38</v>
      </c>
      <c r="AB199" s="320">
        <v>258.95999999999998</v>
      </c>
      <c r="AC199" s="320">
        <v>151.72</v>
      </c>
      <c r="AD199" s="320">
        <v>165.8</v>
      </c>
      <c r="AE199" s="320">
        <v>142.57</v>
      </c>
      <c r="AF199" s="320">
        <v>153.22</v>
      </c>
      <c r="AG199" s="279"/>
    </row>
    <row r="200" spans="2:33" s="291" customFormat="1" x14ac:dyDescent="0.2">
      <c r="B200" s="290">
        <v>0.33333333333333331</v>
      </c>
      <c r="C200" s="320">
        <v>486.05</v>
      </c>
      <c r="D200" s="320">
        <v>501.43</v>
      </c>
      <c r="E200" s="320">
        <v>518.76</v>
      </c>
      <c r="F200" s="320">
        <v>528.08000000000004</v>
      </c>
      <c r="G200" s="320">
        <v>556.08000000000004</v>
      </c>
      <c r="H200" s="320">
        <v>563.76</v>
      </c>
      <c r="I200" s="320">
        <v>578.55999999999995</v>
      </c>
      <c r="J200" s="320">
        <v>587.75</v>
      </c>
      <c r="K200" s="320">
        <v>601.49</v>
      </c>
      <c r="L200" s="320">
        <v>611.25</v>
      </c>
      <c r="M200" s="320">
        <v>622.9</v>
      </c>
      <c r="N200" s="320">
        <v>631.19000000000005</v>
      </c>
      <c r="O200" s="320">
        <v>642.54999999999995</v>
      </c>
      <c r="P200" s="320" t="s">
        <v>380</v>
      </c>
      <c r="Q200" s="320">
        <v>253</v>
      </c>
      <c r="R200" s="320">
        <v>496.02</v>
      </c>
      <c r="S200" s="320">
        <v>500.74</v>
      </c>
      <c r="T200" s="320">
        <v>403.52</v>
      </c>
      <c r="U200" s="320">
        <v>272.10000000000002</v>
      </c>
      <c r="V200" s="320">
        <v>290.64</v>
      </c>
      <c r="W200" s="320">
        <v>304.45999999999998</v>
      </c>
      <c r="X200" s="320">
        <v>413.89</v>
      </c>
      <c r="Y200" s="320">
        <v>482.22</v>
      </c>
      <c r="Z200" s="320">
        <v>335.69</v>
      </c>
      <c r="AA200" s="320">
        <v>326.43</v>
      </c>
      <c r="AB200" s="320">
        <v>259.85000000000002</v>
      </c>
      <c r="AC200" s="320">
        <v>153.06</v>
      </c>
      <c r="AD200" s="320">
        <v>164.33</v>
      </c>
      <c r="AE200" s="320">
        <v>144.02000000000001</v>
      </c>
      <c r="AF200" s="320">
        <v>152.1</v>
      </c>
      <c r="AG200" s="279"/>
    </row>
    <row r="201" spans="2:33" s="291" customFormat="1" x14ac:dyDescent="0.2">
      <c r="B201" s="290">
        <v>0.375</v>
      </c>
      <c r="C201" s="320">
        <v>486.81</v>
      </c>
      <c r="D201" s="320">
        <v>503.06</v>
      </c>
      <c r="E201" s="320">
        <v>520.1</v>
      </c>
      <c r="F201" s="320">
        <v>527.97</v>
      </c>
      <c r="G201" s="320">
        <v>556.99</v>
      </c>
      <c r="H201" s="320">
        <v>566.66999999999996</v>
      </c>
      <c r="I201" s="320">
        <v>577.67999999999995</v>
      </c>
      <c r="J201" s="320">
        <v>586.37</v>
      </c>
      <c r="K201" s="320">
        <v>605.17999999999995</v>
      </c>
      <c r="L201" s="320">
        <v>611.22</v>
      </c>
      <c r="M201" s="320">
        <v>625.13</v>
      </c>
      <c r="N201" s="320">
        <v>633.55999999999995</v>
      </c>
      <c r="O201" s="320">
        <v>645.05999999999995</v>
      </c>
      <c r="P201" s="320" t="s">
        <v>380</v>
      </c>
      <c r="Q201" s="320">
        <v>265</v>
      </c>
      <c r="R201" s="320">
        <v>493.69</v>
      </c>
      <c r="S201" s="320">
        <v>501.94</v>
      </c>
      <c r="T201" s="320">
        <v>406.81</v>
      </c>
      <c r="U201" s="320">
        <v>270.57</v>
      </c>
      <c r="V201" s="320">
        <v>288.70999999999998</v>
      </c>
      <c r="W201" s="320">
        <v>304.86</v>
      </c>
      <c r="X201" s="320">
        <v>413.95</v>
      </c>
      <c r="Y201" s="320">
        <v>482.27</v>
      </c>
      <c r="Z201" s="320">
        <v>333.18</v>
      </c>
      <c r="AA201" s="320">
        <v>328.36</v>
      </c>
      <c r="AB201" s="320">
        <v>260.81</v>
      </c>
      <c r="AC201" s="320">
        <v>154.58000000000001</v>
      </c>
      <c r="AD201" s="320">
        <v>163.66999999999999</v>
      </c>
      <c r="AE201" s="320">
        <v>145.09</v>
      </c>
      <c r="AF201" s="320">
        <v>151.44999999999999</v>
      </c>
      <c r="AG201" s="279"/>
    </row>
    <row r="202" spans="2:33" s="291" customFormat="1" x14ac:dyDescent="0.2">
      <c r="B202" s="290">
        <v>0.41666666666666669</v>
      </c>
      <c r="C202" s="320">
        <v>486.99</v>
      </c>
      <c r="D202" s="320">
        <v>502.2</v>
      </c>
      <c r="E202" s="320">
        <v>521.09</v>
      </c>
      <c r="F202" s="320">
        <v>527.26</v>
      </c>
      <c r="G202" s="320">
        <v>557.89</v>
      </c>
      <c r="H202" s="320">
        <v>566.95000000000005</v>
      </c>
      <c r="I202" s="320">
        <v>578.23</v>
      </c>
      <c r="J202" s="320">
        <v>586.86</v>
      </c>
      <c r="K202" s="320">
        <v>609.05999999999995</v>
      </c>
      <c r="L202" s="320">
        <v>610.92999999999995</v>
      </c>
      <c r="M202" s="320">
        <v>628.16999999999996</v>
      </c>
      <c r="N202" s="320">
        <v>634.42999999999995</v>
      </c>
      <c r="O202" s="320">
        <v>644.79</v>
      </c>
      <c r="P202" s="320" t="s">
        <v>380</v>
      </c>
      <c r="Q202" s="320">
        <v>290.86</v>
      </c>
      <c r="R202" s="320">
        <v>492.5</v>
      </c>
      <c r="S202" s="320">
        <v>488.56</v>
      </c>
      <c r="T202" s="320">
        <v>404.52</v>
      </c>
      <c r="U202" s="320">
        <v>270.06</v>
      </c>
      <c r="V202" s="320">
        <v>284.83999999999997</v>
      </c>
      <c r="W202" s="320">
        <v>305.02999999999997</v>
      </c>
      <c r="X202" s="320">
        <v>430.21</v>
      </c>
      <c r="Y202" s="320">
        <v>480.37</v>
      </c>
      <c r="Z202" s="320">
        <v>329.6</v>
      </c>
      <c r="AA202" s="320">
        <v>327.97</v>
      </c>
      <c r="AB202" s="320">
        <v>258.91000000000003</v>
      </c>
      <c r="AC202" s="320">
        <v>154.91999999999999</v>
      </c>
      <c r="AD202" s="320">
        <v>163.68</v>
      </c>
      <c r="AE202" s="320">
        <v>148.44999999999999</v>
      </c>
      <c r="AF202" s="320">
        <v>151.21</v>
      </c>
      <c r="AG202" s="279"/>
    </row>
    <row r="203" spans="2:33" s="291" customFormat="1" x14ac:dyDescent="0.2">
      <c r="B203" s="290">
        <v>0.45833333333333331</v>
      </c>
      <c r="C203" s="320">
        <v>484.76</v>
      </c>
      <c r="D203" s="320">
        <v>500.4</v>
      </c>
      <c r="E203" s="320">
        <v>522.20000000000005</v>
      </c>
      <c r="F203" s="320">
        <v>526.89</v>
      </c>
      <c r="G203" s="320">
        <v>557.37</v>
      </c>
      <c r="H203" s="320">
        <v>567.86</v>
      </c>
      <c r="I203" s="320">
        <v>579.87</v>
      </c>
      <c r="J203" s="320">
        <v>586.99</v>
      </c>
      <c r="K203" s="320">
        <v>614.17999999999995</v>
      </c>
      <c r="L203" s="320">
        <v>611.55999999999995</v>
      </c>
      <c r="M203" s="320">
        <v>628.92999999999995</v>
      </c>
      <c r="N203" s="320">
        <v>636</v>
      </c>
      <c r="O203" s="320">
        <v>645.72</v>
      </c>
      <c r="P203" s="320" t="s">
        <v>380</v>
      </c>
      <c r="Q203" s="320">
        <v>322.32</v>
      </c>
      <c r="R203" s="320">
        <v>489.55</v>
      </c>
      <c r="S203" s="320">
        <v>472.86</v>
      </c>
      <c r="T203" s="320">
        <v>408.56</v>
      </c>
      <c r="U203" s="320">
        <v>269.95</v>
      </c>
      <c r="V203" s="320">
        <v>278.76</v>
      </c>
      <c r="W203" s="320">
        <v>304.58999999999997</v>
      </c>
      <c r="X203" s="320">
        <v>449.76</v>
      </c>
      <c r="Y203" s="320">
        <v>479.72</v>
      </c>
      <c r="Z203" s="320">
        <v>324.07</v>
      </c>
      <c r="AA203" s="320">
        <v>328.5</v>
      </c>
      <c r="AB203" s="320">
        <v>248.1</v>
      </c>
      <c r="AC203" s="320">
        <v>153.38</v>
      </c>
      <c r="AD203" s="320">
        <v>162.6</v>
      </c>
      <c r="AE203" s="320">
        <v>147.91999999999999</v>
      </c>
      <c r="AF203" s="320">
        <v>152.28</v>
      </c>
      <c r="AG203" s="279"/>
    </row>
    <row r="204" spans="2:33" s="291" customFormat="1" x14ac:dyDescent="0.2">
      <c r="B204" s="290">
        <v>0.5</v>
      </c>
      <c r="C204" s="320">
        <v>482.31</v>
      </c>
      <c r="D204" s="320">
        <v>498.66</v>
      </c>
      <c r="E204" s="320">
        <v>523.12</v>
      </c>
      <c r="F204" s="320">
        <v>528.59</v>
      </c>
      <c r="G204" s="320">
        <v>555.82000000000005</v>
      </c>
      <c r="H204" s="320">
        <v>569.85</v>
      </c>
      <c r="I204" s="320">
        <v>581.13</v>
      </c>
      <c r="J204" s="320">
        <v>586.36</v>
      </c>
      <c r="K204" s="320">
        <v>615.23</v>
      </c>
      <c r="L204" s="320">
        <v>611.65</v>
      </c>
      <c r="M204" s="320">
        <v>627.98</v>
      </c>
      <c r="N204" s="320">
        <v>635.41</v>
      </c>
      <c r="O204" s="320">
        <v>644.69000000000005</v>
      </c>
      <c r="P204" s="320" t="s">
        <v>379</v>
      </c>
      <c r="Q204" s="320">
        <v>356.38</v>
      </c>
      <c r="R204" s="320">
        <v>487.53</v>
      </c>
      <c r="S204" s="320">
        <v>458.34</v>
      </c>
      <c r="T204" s="320" t="s">
        <v>379</v>
      </c>
      <c r="U204" s="320">
        <v>269.42</v>
      </c>
      <c r="V204" s="320">
        <v>273.48</v>
      </c>
      <c r="W204" s="320">
        <v>306.08999999999997</v>
      </c>
      <c r="X204" s="320">
        <v>468.3</v>
      </c>
      <c r="Y204" s="320">
        <v>480.38</v>
      </c>
      <c r="Z204" s="320">
        <v>318.68</v>
      </c>
      <c r="AA204" s="320">
        <v>326.64</v>
      </c>
      <c r="AB204" s="320">
        <v>241.04</v>
      </c>
      <c r="AC204" s="320">
        <v>148.47</v>
      </c>
      <c r="AD204" s="320">
        <v>161.27000000000001</v>
      </c>
      <c r="AE204" s="320">
        <v>145.88999999999999</v>
      </c>
      <c r="AF204" s="320">
        <v>152.41999999999999</v>
      </c>
      <c r="AG204" s="279"/>
    </row>
    <row r="205" spans="2:33" s="291" customFormat="1" x14ac:dyDescent="0.2">
      <c r="B205" s="290">
        <v>0.54166666666666663</v>
      </c>
      <c r="C205" s="320">
        <v>478.54</v>
      </c>
      <c r="D205" s="320">
        <v>496.01</v>
      </c>
      <c r="E205" s="320">
        <v>521.32000000000005</v>
      </c>
      <c r="F205" s="320">
        <v>528.77</v>
      </c>
      <c r="G205" s="320">
        <v>553.99</v>
      </c>
      <c r="H205" s="320">
        <v>567.04999999999995</v>
      </c>
      <c r="I205" s="320">
        <v>580.91999999999996</v>
      </c>
      <c r="J205" s="320">
        <v>583.69000000000005</v>
      </c>
      <c r="K205" s="320">
        <v>611.85</v>
      </c>
      <c r="L205" s="320">
        <v>607.58000000000004</v>
      </c>
      <c r="M205" s="320">
        <v>624.30999999999995</v>
      </c>
      <c r="N205" s="320">
        <v>630.61</v>
      </c>
      <c r="O205" s="320">
        <v>644.21</v>
      </c>
      <c r="P205" s="320">
        <v>505.16</v>
      </c>
      <c r="Q205" s="320">
        <v>391.8</v>
      </c>
      <c r="R205" s="320">
        <v>485.64</v>
      </c>
      <c r="S205" s="320">
        <v>442.59</v>
      </c>
      <c r="T205" s="320">
        <v>376.04</v>
      </c>
      <c r="U205" s="320">
        <v>267.49</v>
      </c>
      <c r="V205" s="320">
        <v>270.52999999999997</v>
      </c>
      <c r="W205" s="320">
        <v>306.47000000000003</v>
      </c>
      <c r="X205" s="320">
        <v>473.05</v>
      </c>
      <c r="Y205" s="320">
        <v>478.09</v>
      </c>
      <c r="Z205" s="320">
        <v>309.83999999999997</v>
      </c>
      <c r="AA205" s="320">
        <v>324.52</v>
      </c>
      <c r="AB205" s="320">
        <v>227.46</v>
      </c>
      <c r="AC205" s="320">
        <v>141.28</v>
      </c>
      <c r="AD205" s="320">
        <v>155.75</v>
      </c>
      <c r="AE205" s="320">
        <v>145.41999999999999</v>
      </c>
      <c r="AF205" s="320">
        <v>150.6</v>
      </c>
      <c r="AG205" s="279"/>
    </row>
    <row r="206" spans="2:33" s="291" customFormat="1" x14ac:dyDescent="0.2">
      <c r="B206" s="290">
        <v>0.58333333333333337</v>
      </c>
      <c r="C206" s="320">
        <v>474.17</v>
      </c>
      <c r="D206" s="320">
        <v>491.86</v>
      </c>
      <c r="E206" s="320">
        <v>517.79999999999995</v>
      </c>
      <c r="F206" s="320">
        <v>526.92999999999995</v>
      </c>
      <c r="G206" s="320">
        <v>548.12</v>
      </c>
      <c r="H206" s="320">
        <v>563.19000000000005</v>
      </c>
      <c r="I206" s="320">
        <v>577.82000000000005</v>
      </c>
      <c r="J206" s="320">
        <v>579.98</v>
      </c>
      <c r="K206" s="320">
        <v>609.16</v>
      </c>
      <c r="L206" s="320">
        <v>601.6</v>
      </c>
      <c r="M206" s="320">
        <v>617.6</v>
      </c>
      <c r="N206" s="320">
        <v>629.11</v>
      </c>
      <c r="O206" s="320">
        <v>642.9</v>
      </c>
      <c r="P206" s="320">
        <v>474.99</v>
      </c>
      <c r="Q206" s="320">
        <v>423.97</v>
      </c>
      <c r="R206" s="320">
        <v>482.33</v>
      </c>
      <c r="S206" s="320">
        <v>423.61</v>
      </c>
      <c r="T206" s="320">
        <v>334.74</v>
      </c>
      <c r="U206" s="320">
        <v>264.70999999999998</v>
      </c>
      <c r="V206" s="320">
        <v>265.08999999999997</v>
      </c>
      <c r="W206" s="320">
        <v>303.79000000000002</v>
      </c>
      <c r="X206" s="320">
        <v>467.74</v>
      </c>
      <c r="Y206" s="320">
        <v>470.54</v>
      </c>
      <c r="Z206" s="320">
        <v>300.45</v>
      </c>
      <c r="AA206" s="320">
        <v>305.83</v>
      </c>
      <c r="AB206" s="320">
        <v>211.65</v>
      </c>
      <c r="AC206" s="320">
        <v>133.06</v>
      </c>
      <c r="AD206" s="320">
        <v>146.04</v>
      </c>
      <c r="AE206" s="320">
        <v>143.86000000000001</v>
      </c>
      <c r="AF206" s="320">
        <v>143.75</v>
      </c>
      <c r="AG206" s="279"/>
    </row>
    <row r="207" spans="2:33" s="291" customFormat="1" x14ac:dyDescent="0.2">
      <c r="B207" s="290">
        <v>0.625</v>
      </c>
      <c r="C207" s="320">
        <v>471.27</v>
      </c>
      <c r="D207" s="320">
        <v>488.85</v>
      </c>
      <c r="E207" s="320">
        <v>516.62</v>
      </c>
      <c r="F207" s="320">
        <v>525.71</v>
      </c>
      <c r="G207" s="320">
        <v>544.27</v>
      </c>
      <c r="H207" s="320">
        <v>558.1</v>
      </c>
      <c r="I207" s="320">
        <v>574.65</v>
      </c>
      <c r="J207" s="320">
        <v>576.19000000000005</v>
      </c>
      <c r="K207" s="320">
        <v>604.13</v>
      </c>
      <c r="L207" s="320">
        <v>597.97</v>
      </c>
      <c r="M207" s="320">
        <v>614.54999999999995</v>
      </c>
      <c r="N207" s="320">
        <v>624.26</v>
      </c>
      <c r="O207" s="320">
        <v>641.35</v>
      </c>
      <c r="P207" s="320">
        <v>447.6</v>
      </c>
      <c r="Q207" s="320">
        <v>454.66</v>
      </c>
      <c r="R207" s="320">
        <v>480.09</v>
      </c>
      <c r="S207" s="320">
        <v>403.62</v>
      </c>
      <c r="T207" s="320">
        <v>297.08999999999997</v>
      </c>
      <c r="U207" s="320">
        <v>263.74</v>
      </c>
      <c r="V207" s="320">
        <v>258.3</v>
      </c>
      <c r="W207" s="320">
        <v>301.93</v>
      </c>
      <c r="X207" s="320">
        <v>462.31</v>
      </c>
      <c r="Y207" s="320">
        <v>463.35</v>
      </c>
      <c r="Z207" s="320">
        <v>292.62</v>
      </c>
      <c r="AA207" s="320">
        <v>288.75</v>
      </c>
      <c r="AB207" s="320">
        <v>196.29</v>
      </c>
      <c r="AC207" s="320">
        <v>121.77</v>
      </c>
      <c r="AD207" s="320">
        <v>140.26</v>
      </c>
      <c r="AE207" s="320">
        <v>142.13999999999999</v>
      </c>
      <c r="AF207" s="320">
        <v>139.36000000000001</v>
      </c>
      <c r="AG207" s="279"/>
    </row>
    <row r="208" spans="2:33" s="291" customFormat="1" x14ac:dyDescent="0.2">
      <c r="B208" s="290">
        <v>0.66666666666666663</v>
      </c>
      <c r="C208" s="320">
        <v>470.87</v>
      </c>
      <c r="D208" s="320">
        <v>485.98</v>
      </c>
      <c r="E208" s="320">
        <v>517.21</v>
      </c>
      <c r="F208" s="320">
        <v>524.88</v>
      </c>
      <c r="G208" s="320">
        <v>545.62</v>
      </c>
      <c r="H208" s="320">
        <v>554.96</v>
      </c>
      <c r="I208" s="320">
        <v>573.96</v>
      </c>
      <c r="J208" s="320">
        <v>574.34</v>
      </c>
      <c r="K208" s="320">
        <v>601.14</v>
      </c>
      <c r="L208" s="320">
        <v>596.85</v>
      </c>
      <c r="M208" s="320">
        <v>612.48</v>
      </c>
      <c r="N208" s="320">
        <v>621.4</v>
      </c>
      <c r="O208" s="320">
        <v>640.09</v>
      </c>
      <c r="P208" s="320">
        <v>398</v>
      </c>
      <c r="Q208" s="320">
        <v>479.52</v>
      </c>
      <c r="R208" s="320">
        <v>478.71</v>
      </c>
      <c r="S208" s="320">
        <v>384.55</v>
      </c>
      <c r="T208" s="320">
        <v>264.56</v>
      </c>
      <c r="U208" s="320">
        <v>263.45999999999998</v>
      </c>
      <c r="V208" s="320">
        <v>253.98</v>
      </c>
      <c r="W208" s="320">
        <v>300.41000000000003</v>
      </c>
      <c r="X208" s="320">
        <v>458.62</v>
      </c>
      <c r="Y208" s="320">
        <v>459.52</v>
      </c>
      <c r="Z208" s="320">
        <v>288.29000000000002</v>
      </c>
      <c r="AA208" s="320">
        <v>275.62</v>
      </c>
      <c r="AB208" s="320">
        <v>182</v>
      </c>
      <c r="AC208" s="320">
        <v>114.39</v>
      </c>
      <c r="AD208" s="320">
        <v>135.27000000000001</v>
      </c>
      <c r="AE208" s="320">
        <v>143.62</v>
      </c>
      <c r="AF208" s="320">
        <v>137.74</v>
      </c>
      <c r="AG208" s="279"/>
    </row>
    <row r="209" spans="2:36" s="291" customFormat="1" x14ac:dyDescent="0.2">
      <c r="B209" s="290">
        <v>0.70833333333333337</v>
      </c>
      <c r="C209" s="320">
        <v>470.77</v>
      </c>
      <c r="D209" s="320">
        <v>485.95</v>
      </c>
      <c r="E209" s="320">
        <v>524.23</v>
      </c>
      <c r="F209" s="320">
        <v>526.16</v>
      </c>
      <c r="G209" s="320">
        <v>548.46</v>
      </c>
      <c r="H209" s="320">
        <v>553.45000000000005</v>
      </c>
      <c r="I209" s="320">
        <v>578.19000000000005</v>
      </c>
      <c r="J209" s="320">
        <v>574.41</v>
      </c>
      <c r="K209" s="320">
        <v>599.72</v>
      </c>
      <c r="L209" s="320">
        <v>598.12</v>
      </c>
      <c r="M209" s="320">
        <v>612.5</v>
      </c>
      <c r="N209" s="320">
        <v>619.77</v>
      </c>
      <c r="O209" s="320">
        <v>639.49</v>
      </c>
      <c r="P209" s="320">
        <v>362.87</v>
      </c>
      <c r="Q209" s="320">
        <v>499.53</v>
      </c>
      <c r="R209" s="320">
        <v>478.51</v>
      </c>
      <c r="S209" s="320">
        <v>365.02</v>
      </c>
      <c r="T209" s="320">
        <v>237.92</v>
      </c>
      <c r="U209" s="320">
        <v>266.02</v>
      </c>
      <c r="V209" s="320">
        <v>254.38</v>
      </c>
      <c r="W209" s="320">
        <v>301.72000000000003</v>
      </c>
      <c r="X209" s="320">
        <v>456</v>
      </c>
      <c r="Y209" s="320">
        <v>457.08</v>
      </c>
      <c r="Z209" s="320">
        <v>288.67</v>
      </c>
      <c r="AA209" s="320">
        <v>264.41000000000003</v>
      </c>
      <c r="AB209" s="320">
        <v>168.56</v>
      </c>
      <c r="AC209" s="320">
        <v>110.97</v>
      </c>
      <c r="AD209" s="320">
        <v>133.66999999999999</v>
      </c>
      <c r="AE209" s="320">
        <v>147.16999999999999</v>
      </c>
      <c r="AF209" s="320">
        <v>137.61000000000001</v>
      </c>
      <c r="AG209" s="279"/>
    </row>
    <row r="210" spans="2:36" s="291" customFormat="1" x14ac:dyDescent="0.2">
      <c r="B210" s="290">
        <v>0.75</v>
      </c>
      <c r="C210" s="320">
        <v>473.2</v>
      </c>
      <c r="D210" s="320">
        <v>490.1</v>
      </c>
      <c r="E210" s="320">
        <v>528.66</v>
      </c>
      <c r="F210" s="320">
        <v>530.62</v>
      </c>
      <c r="G210" s="320">
        <v>552.17999999999995</v>
      </c>
      <c r="H210" s="320">
        <v>555.17999999999995</v>
      </c>
      <c r="I210" s="320">
        <v>583.66</v>
      </c>
      <c r="J210" s="320">
        <v>575.33000000000004</v>
      </c>
      <c r="K210" s="320">
        <v>600.88</v>
      </c>
      <c r="L210" s="320">
        <v>601.91</v>
      </c>
      <c r="M210" s="320">
        <v>614.74</v>
      </c>
      <c r="N210" s="320">
        <v>623.20000000000005</v>
      </c>
      <c r="O210" s="320">
        <v>643.44000000000005</v>
      </c>
      <c r="P210" s="320">
        <v>338.59</v>
      </c>
      <c r="Q210" s="320">
        <v>514.82000000000005</v>
      </c>
      <c r="R210" s="320">
        <v>481.09</v>
      </c>
      <c r="S210" s="320">
        <v>358.79</v>
      </c>
      <c r="T210" s="320">
        <v>220.47</v>
      </c>
      <c r="U210" s="320">
        <v>270.12</v>
      </c>
      <c r="V210" s="320">
        <v>258.45</v>
      </c>
      <c r="W210" s="320">
        <v>306.38</v>
      </c>
      <c r="X210" s="320">
        <v>459.09</v>
      </c>
      <c r="Y210" s="320">
        <v>441</v>
      </c>
      <c r="Z210" s="320">
        <v>293.27999999999997</v>
      </c>
      <c r="AA210" s="320">
        <v>254.72</v>
      </c>
      <c r="AB210" s="320">
        <v>159.21</v>
      </c>
      <c r="AC210" s="320">
        <v>108.57</v>
      </c>
      <c r="AD210" s="320">
        <v>133.69</v>
      </c>
      <c r="AE210" s="320">
        <v>147.66999999999999</v>
      </c>
      <c r="AF210" s="320">
        <v>140.4</v>
      </c>
      <c r="AG210" s="279"/>
      <c r="AJ210"/>
    </row>
    <row r="211" spans="2:36" s="291" customFormat="1" x14ac:dyDescent="0.2">
      <c r="B211" s="290">
        <v>0.79166666666666663</v>
      </c>
      <c r="C211" s="320">
        <v>477.62</v>
      </c>
      <c r="D211" s="320">
        <v>494.53</v>
      </c>
      <c r="E211" s="320">
        <v>533.95000000000005</v>
      </c>
      <c r="F211" s="320">
        <v>536.76</v>
      </c>
      <c r="G211" s="320">
        <v>557.11</v>
      </c>
      <c r="H211" s="320">
        <v>557.08000000000004</v>
      </c>
      <c r="I211" s="320">
        <v>592.41</v>
      </c>
      <c r="J211" s="320">
        <v>577.05999999999995</v>
      </c>
      <c r="K211" s="320">
        <v>601.64</v>
      </c>
      <c r="L211" s="320">
        <v>604.76</v>
      </c>
      <c r="M211" s="320">
        <v>618.69000000000005</v>
      </c>
      <c r="N211" s="320">
        <v>627.29</v>
      </c>
      <c r="O211" s="320">
        <v>644.04</v>
      </c>
      <c r="P211" s="320">
        <v>318.5</v>
      </c>
      <c r="Q211" s="320">
        <v>526.04999999999995</v>
      </c>
      <c r="R211" s="320">
        <v>484.86</v>
      </c>
      <c r="S211" s="320">
        <v>354.9</v>
      </c>
      <c r="T211" s="320">
        <v>227.96</v>
      </c>
      <c r="U211" s="320">
        <v>274.33</v>
      </c>
      <c r="V211" s="320">
        <v>266.20999999999998</v>
      </c>
      <c r="W211" s="320">
        <v>312.81</v>
      </c>
      <c r="X211" s="320">
        <v>462.99</v>
      </c>
      <c r="Y211" s="320">
        <v>424.73</v>
      </c>
      <c r="Z211" s="320">
        <v>302.02</v>
      </c>
      <c r="AA211" s="320">
        <v>247.32</v>
      </c>
      <c r="AB211" s="320">
        <v>158.44</v>
      </c>
      <c r="AC211" s="320">
        <v>115.13</v>
      </c>
      <c r="AD211" s="320">
        <v>136.71</v>
      </c>
      <c r="AE211" s="320">
        <v>153.59</v>
      </c>
      <c r="AF211" s="320">
        <v>147.08000000000001</v>
      </c>
      <c r="AG211" s="279"/>
      <c r="AJ211"/>
    </row>
    <row r="212" spans="2:36" s="291" customFormat="1" x14ac:dyDescent="0.2">
      <c r="B212" s="290">
        <v>0.83333333333333337</v>
      </c>
      <c r="C212" s="320">
        <v>482.76</v>
      </c>
      <c r="D212" s="320">
        <v>498.47</v>
      </c>
      <c r="E212" s="320">
        <v>536.69000000000005</v>
      </c>
      <c r="F212" s="320">
        <v>539.29</v>
      </c>
      <c r="G212" s="320">
        <v>560.77</v>
      </c>
      <c r="H212" s="320">
        <v>559.67999999999995</v>
      </c>
      <c r="I212" s="320">
        <v>600.26</v>
      </c>
      <c r="J212" s="320">
        <v>579.09</v>
      </c>
      <c r="K212" s="320">
        <v>604.84</v>
      </c>
      <c r="L212" s="320">
        <v>607.87</v>
      </c>
      <c r="M212" s="320">
        <v>622.04</v>
      </c>
      <c r="N212" s="320">
        <v>632.1</v>
      </c>
      <c r="O212" s="320">
        <v>649.12</v>
      </c>
      <c r="P212" s="320">
        <v>336.24</v>
      </c>
      <c r="Q212" s="320">
        <v>532.12</v>
      </c>
      <c r="R212" s="320">
        <v>486.14</v>
      </c>
      <c r="S212" s="320">
        <v>351.86</v>
      </c>
      <c r="T212" s="320">
        <v>232.45</v>
      </c>
      <c r="U212" s="320">
        <v>277.48</v>
      </c>
      <c r="V212" s="320">
        <v>273.33999999999997</v>
      </c>
      <c r="W212" s="320">
        <v>329.67</v>
      </c>
      <c r="X212" s="320">
        <v>466.34</v>
      </c>
      <c r="Y212" s="320">
        <v>407.51</v>
      </c>
      <c r="Z212" s="320">
        <v>309.89</v>
      </c>
      <c r="AA212" s="320">
        <v>242.9</v>
      </c>
      <c r="AB212" s="320">
        <v>153.32</v>
      </c>
      <c r="AC212" s="320">
        <v>126.8</v>
      </c>
      <c r="AD212" s="320">
        <v>139.87</v>
      </c>
      <c r="AE212" s="320">
        <v>158.04</v>
      </c>
      <c r="AF212" s="320">
        <v>156.30000000000001</v>
      </c>
      <c r="AG212" s="279"/>
      <c r="AJ212"/>
    </row>
    <row r="213" spans="2:36" s="291" customFormat="1" x14ac:dyDescent="0.2">
      <c r="B213" s="290">
        <v>0.875</v>
      </c>
      <c r="C213" s="320">
        <v>487.59</v>
      </c>
      <c r="D213" s="320">
        <v>502.59</v>
      </c>
      <c r="E213" s="320">
        <v>539.51</v>
      </c>
      <c r="F213" s="320">
        <v>540.22</v>
      </c>
      <c r="G213" s="320">
        <v>563.87</v>
      </c>
      <c r="H213" s="320">
        <v>562.53</v>
      </c>
      <c r="I213" s="320">
        <v>612.22</v>
      </c>
      <c r="J213" s="320">
        <v>582.75</v>
      </c>
      <c r="K213" s="320">
        <v>608.96</v>
      </c>
      <c r="L213" s="320">
        <v>612.74</v>
      </c>
      <c r="M213" s="320">
        <v>627.49</v>
      </c>
      <c r="N213" s="320">
        <v>636.66</v>
      </c>
      <c r="O213" s="320">
        <v>653.22</v>
      </c>
      <c r="P213" s="320">
        <v>370.69</v>
      </c>
      <c r="Q213" s="320">
        <v>533.04999999999995</v>
      </c>
      <c r="R213" s="320">
        <v>488.08</v>
      </c>
      <c r="S213" s="320">
        <v>350.25</v>
      </c>
      <c r="T213" s="320">
        <v>241.26</v>
      </c>
      <c r="U213" s="320">
        <v>280.81</v>
      </c>
      <c r="V213" s="320">
        <v>278.87</v>
      </c>
      <c r="W213" s="320">
        <v>353.58</v>
      </c>
      <c r="X213" s="320">
        <v>469.55</v>
      </c>
      <c r="Y213" s="320">
        <v>392.11</v>
      </c>
      <c r="Z213" s="320">
        <v>317.3</v>
      </c>
      <c r="AA213" s="320">
        <v>235.66</v>
      </c>
      <c r="AB213" s="320">
        <v>151.19999999999999</v>
      </c>
      <c r="AC213" s="320">
        <v>138.24</v>
      </c>
      <c r="AD213" s="320">
        <v>143.26</v>
      </c>
      <c r="AE213" s="320">
        <v>162.13</v>
      </c>
      <c r="AF213" s="320">
        <v>165.25</v>
      </c>
      <c r="AG213" s="279"/>
      <c r="AJ213"/>
    </row>
    <row r="214" spans="2:36" s="291" customFormat="1" x14ac:dyDescent="0.2">
      <c r="B214" s="290">
        <v>0.91666666666666663</v>
      </c>
      <c r="C214" s="320">
        <v>492.43</v>
      </c>
      <c r="D214" s="320">
        <v>506.44</v>
      </c>
      <c r="E214" s="320">
        <v>540.88</v>
      </c>
      <c r="F214" s="320">
        <v>541.47</v>
      </c>
      <c r="G214" s="320">
        <v>568.29</v>
      </c>
      <c r="H214" s="320">
        <v>566.38</v>
      </c>
      <c r="I214" s="320">
        <v>622.83000000000004</v>
      </c>
      <c r="J214" s="320">
        <v>586.11</v>
      </c>
      <c r="K214" s="320">
        <v>611.96</v>
      </c>
      <c r="L214" s="320">
        <v>617.66999999999996</v>
      </c>
      <c r="M214" s="320">
        <v>631.39</v>
      </c>
      <c r="N214" s="320">
        <v>639.89</v>
      </c>
      <c r="O214" s="320">
        <v>656.77</v>
      </c>
      <c r="P214" s="320">
        <v>399.28</v>
      </c>
      <c r="Q214" s="320">
        <v>531.53</v>
      </c>
      <c r="R214" s="320">
        <v>489.7</v>
      </c>
      <c r="S214" s="320">
        <v>350.65</v>
      </c>
      <c r="T214" s="320">
        <v>248.38</v>
      </c>
      <c r="U214" s="320">
        <v>283.14</v>
      </c>
      <c r="V214" s="320">
        <v>283.08999999999997</v>
      </c>
      <c r="W214" s="320">
        <v>376.54</v>
      </c>
      <c r="X214" s="320">
        <v>472.27</v>
      </c>
      <c r="Y214" s="320">
        <v>379.04</v>
      </c>
      <c r="Z214" s="320">
        <v>322.76</v>
      </c>
      <c r="AA214" s="320">
        <v>243.7</v>
      </c>
      <c r="AB214" s="320">
        <v>149.52000000000001</v>
      </c>
      <c r="AC214" s="320">
        <v>149.62</v>
      </c>
      <c r="AD214" s="320">
        <v>148.11000000000001</v>
      </c>
      <c r="AE214" s="320">
        <v>161.47999999999999</v>
      </c>
      <c r="AF214" s="320">
        <v>174.85</v>
      </c>
      <c r="AG214" s="279"/>
    </row>
    <row r="215" spans="2:36" s="291" customFormat="1" x14ac:dyDescent="0.2">
      <c r="B215" s="290">
        <v>0.95833333333333337</v>
      </c>
      <c r="C215" s="320">
        <v>496.09</v>
      </c>
      <c r="D215" s="320">
        <v>509.2</v>
      </c>
      <c r="E215" s="320">
        <v>541.54999999999995</v>
      </c>
      <c r="F215" s="320">
        <v>542.01</v>
      </c>
      <c r="G215" s="320">
        <v>568.05999999999995</v>
      </c>
      <c r="H215" s="320">
        <v>568.99</v>
      </c>
      <c r="I215" s="320">
        <v>625.84</v>
      </c>
      <c r="J215" s="320">
        <v>589.16999999999996</v>
      </c>
      <c r="K215" s="320">
        <v>614.54</v>
      </c>
      <c r="L215" s="320">
        <v>621.62</v>
      </c>
      <c r="M215" s="320">
        <v>632.80999999999995</v>
      </c>
      <c r="N215" s="320">
        <v>642.85</v>
      </c>
      <c r="O215" s="320">
        <v>659.88</v>
      </c>
      <c r="P215" s="320">
        <v>422.67</v>
      </c>
      <c r="Q215" s="320">
        <v>528.41</v>
      </c>
      <c r="R215" s="320">
        <v>490.03</v>
      </c>
      <c r="S215" s="320">
        <v>354.66</v>
      </c>
      <c r="T215" s="320">
        <v>252.73</v>
      </c>
      <c r="U215" s="320">
        <v>284.82</v>
      </c>
      <c r="V215" s="320">
        <v>286.99</v>
      </c>
      <c r="W215" s="320">
        <v>397.45</v>
      </c>
      <c r="X215" s="320">
        <v>475.07</v>
      </c>
      <c r="Y215" s="320">
        <v>364.28</v>
      </c>
      <c r="Z215" s="320">
        <v>328.24</v>
      </c>
      <c r="AA215" s="320">
        <v>250.3</v>
      </c>
      <c r="AB215" s="320">
        <v>150.76</v>
      </c>
      <c r="AC215" s="320">
        <v>158.88</v>
      </c>
      <c r="AD215" s="320">
        <v>151.24</v>
      </c>
      <c r="AE215" s="320">
        <v>161.53</v>
      </c>
      <c r="AF215" s="320">
        <v>180.9</v>
      </c>
      <c r="AG215" s="279"/>
    </row>
    <row r="216" spans="2:36" s="293" customFormat="1" ht="27" customHeight="1" x14ac:dyDescent="0.2">
      <c r="B216" s="288" t="s">
        <v>377</v>
      </c>
      <c r="C216" s="363" t="s">
        <v>378</v>
      </c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364"/>
      <c r="S216" s="364"/>
      <c r="T216" s="364"/>
      <c r="U216" s="364"/>
      <c r="V216" s="364"/>
      <c r="W216" s="364"/>
      <c r="X216" s="364"/>
      <c r="Y216" s="364"/>
      <c r="Z216" s="364"/>
      <c r="AA216" s="364"/>
      <c r="AB216" s="364"/>
      <c r="AC216" s="364"/>
      <c r="AD216" s="364"/>
      <c r="AE216" s="364"/>
      <c r="AF216" s="365"/>
      <c r="AG216" s="279"/>
    </row>
    <row r="217" spans="2:36" x14ac:dyDescent="0.2">
      <c r="B217" s="347"/>
    </row>
  </sheetData>
  <mergeCells count="30">
    <mergeCell ref="V145:W145"/>
    <mergeCell ref="C172:AG172"/>
    <mergeCell ref="C42:S42"/>
    <mergeCell ref="B93:C93"/>
    <mergeCell ref="B97:AF97"/>
    <mergeCell ref="V101:W101"/>
    <mergeCell ref="C128:AG128"/>
    <mergeCell ref="B133:E135"/>
    <mergeCell ref="F133:AF135"/>
    <mergeCell ref="B54:AF54"/>
    <mergeCell ref="V58:W58"/>
    <mergeCell ref="C85:AG85"/>
    <mergeCell ref="B89:E91"/>
    <mergeCell ref="F89:AF91"/>
    <mergeCell ref="C216:AF216"/>
    <mergeCell ref="B2:E4"/>
    <mergeCell ref="F2:AF4"/>
    <mergeCell ref="B6:C6"/>
    <mergeCell ref="B10:AF10"/>
    <mergeCell ref="V14:W14"/>
    <mergeCell ref="B177:E179"/>
    <mergeCell ref="F177:AF179"/>
    <mergeCell ref="B181:C181"/>
    <mergeCell ref="B185:AF185"/>
    <mergeCell ref="V189:W189"/>
    <mergeCell ref="B46:E48"/>
    <mergeCell ref="F46:AF48"/>
    <mergeCell ref="B50:C50"/>
    <mergeCell ref="B137:C137"/>
    <mergeCell ref="B141:AF141"/>
  </mergeCells>
  <printOptions horizontalCentered="1" verticalCentered="1"/>
  <pageMargins left="0" right="0" top="0.74803149606299213" bottom="0.74803149606299213" header="0.31496062992125984" footer="0.31496062992125984"/>
  <pageSetup paperSize="9" scale="64" orientation="landscape" r:id="rId1"/>
  <rowBreaks count="4" manualBreakCount="4">
    <brk id="44" max="32" man="1"/>
    <brk id="87" max="32" man="1"/>
    <brk id="131" max="32" man="1"/>
    <brk id="175" max="3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58"/>
  <sheetViews>
    <sheetView showGridLines="0" tabSelected="1" topLeftCell="A3288" zoomScale="80" zoomScaleNormal="80" workbookViewId="0">
      <selection activeCell="D3356" sqref="D3356"/>
    </sheetView>
  </sheetViews>
  <sheetFormatPr baseColWidth="10" defaultColWidth="11.5703125" defaultRowHeight="12" x14ac:dyDescent="0.2"/>
  <cols>
    <col min="1" max="1" width="4.140625" style="296" bestFit="1" customWidth="1"/>
    <col min="2" max="2" width="2.140625" style="296" customWidth="1"/>
    <col min="3" max="3" width="34" style="297" customWidth="1"/>
    <col min="4" max="4" width="14.28515625" style="298" customWidth="1"/>
    <col min="5" max="5" width="13.5703125" style="298" bestFit="1" customWidth="1"/>
    <col min="6" max="6" width="13.5703125" style="298" customWidth="1"/>
    <col min="7" max="7" width="10.7109375" style="298" customWidth="1"/>
    <col min="8" max="8" width="13.28515625" style="299" customWidth="1"/>
    <col min="9" max="9" width="12.140625" style="299" customWidth="1"/>
    <col min="10" max="10" width="3.140625" style="298" customWidth="1"/>
    <col min="11" max="16384" width="11.5703125" style="300"/>
  </cols>
  <sheetData>
    <row r="1" spans="1:10" ht="19.7" customHeight="1" x14ac:dyDescent="0.2"/>
    <row r="2" spans="1:10" ht="16.5" customHeight="1" x14ac:dyDescent="0.2">
      <c r="C2" s="386"/>
      <c r="D2" s="389" t="s">
        <v>365</v>
      </c>
      <c r="E2" s="390"/>
      <c r="F2" s="390"/>
      <c r="G2" s="390"/>
      <c r="H2" s="390"/>
      <c r="I2" s="391"/>
      <c r="J2" s="301"/>
    </row>
    <row r="3" spans="1:10" ht="15" customHeight="1" x14ac:dyDescent="0.2">
      <c r="C3" s="387"/>
      <c r="D3" s="392"/>
      <c r="E3" s="393"/>
      <c r="F3" s="393"/>
      <c r="G3" s="393"/>
      <c r="H3" s="393"/>
      <c r="I3" s="394"/>
      <c r="J3" s="301"/>
    </row>
    <row r="4" spans="1:10" ht="15" customHeight="1" x14ac:dyDescent="0.2">
      <c r="C4" s="388"/>
      <c r="D4" s="395"/>
      <c r="E4" s="396"/>
      <c r="F4" s="396"/>
      <c r="G4" s="396"/>
      <c r="H4" s="396"/>
      <c r="I4" s="397"/>
      <c r="J4" s="301"/>
    </row>
    <row r="5" spans="1:10" ht="11.25" customHeight="1" x14ac:dyDescent="0.25">
      <c r="C5" s="302"/>
      <c r="D5" s="302"/>
      <c r="E5" s="302"/>
      <c r="F5" s="302"/>
      <c r="G5" s="302"/>
      <c r="H5" s="302"/>
      <c r="I5" s="302"/>
      <c r="J5" s="303"/>
    </row>
    <row r="6" spans="1:10" s="306" customFormat="1" ht="30" customHeight="1" x14ac:dyDescent="0.2">
      <c r="A6" s="304"/>
      <c r="B6" s="304"/>
      <c r="C6" s="349" t="s">
        <v>188</v>
      </c>
      <c r="D6" s="398" t="s">
        <v>332</v>
      </c>
      <c r="E6" s="398"/>
      <c r="F6" s="398"/>
      <c r="G6" s="398"/>
      <c r="H6" s="398"/>
      <c r="I6" s="398"/>
      <c r="J6" s="305"/>
    </row>
    <row r="7" spans="1:10" s="306" customFormat="1" ht="11.45" customHeight="1" x14ac:dyDescent="0.25">
      <c r="A7" s="304"/>
      <c r="B7" s="304"/>
      <c r="C7" s="302"/>
      <c r="D7" s="302"/>
      <c r="E7" s="302"/>
      <c r="F7" s="302"/>
      <c r="G7" s="302"/>
      <c r="H7" s="302"/>
      <c r="I7" s="302"/>
      <c r="J7" s="303"/>
    </row>
    <row r="8" spans="1:10" s="306" customFormat="1" ht="15.75" customHeight="1" x14ac:dyDescent="0.2">
      <c r="A8" s="304"/>
      <c r="B8" s="304"/>
      <c r="C8" s="139" t="s">
        <v>236</v>
      </c>
      <c r="D8" s="283" t="s">
        <v>321</v>
      </c>
      <c r="E8" s="307"/>
      <c r="F8" s="278" t="s">
        <v>189</v>
      </c>
      <c r="G8" s="308"/>
      <c r="H8" s="319"/>
      <c r="I8" s="307"/>
      <c r="J8" s="309"/>
    </row>
    <row r="9" spans="1:10" s="306" customFormat="1" ht="8.25" customHeight="1" x14ac:dyDescent="0.25">
      <c r="A9" s="304"/>
      <c r="B9" s="304"/>
      <c r="C9" s="302"/>
      <c r="D9" s="302"/>
      <c r="E9" s="302"/>
      <c r="F9" s="302"/>
      <c r="G9" s="302"/>
      <c r="H9" s="302"/>
      <c r="I9" s="302"/>
      <c r="J9" s="303"/>
    </row>
    <row r="10" spans="1:10" s="306" customFormat="1" ht="15.75" customHeight="1" x14ac:dyDescent="0.2">
      <c r="A10" s="304"/>
      <c r="B10" s="304"/>
      <c r="C10" s="399" t="s">
        <v>217</v>
      </c>
      <c r="D10" s="399"/>
      <c r="E10" s="399"/>
      <c r="F10" s="399"/>
      <c r="G10" s="399"/>
      <c r="H10" s="399"/>
      <c r="I10" s="399"/>
      <c r="J10" s="310"/>
    </row>
    <row r="11" spans="1:10" s="306" customFormat="1" ht="8.25" customHeight="1" x14ac:dyDescent="0.25">
      <c r="A11" s="304"/>
      <c r="B11" s="304"/>
      <c r="C11" s="302"/>
      <c r="D11" s="302"/>
      <c r="E11" s="302"/>
      <c r="F11" s="302"/>
      <c r="G11" s="302"/>
      <c r="H11" s="302"/>
      <c r="I11" s="302"/>
      <c r="J11" s="303"/>
    </row>
    <row r="12" spans="1:10" ht="15.75" customHeight="1" x14ac:dyDescent="0.2">
      <c r="C12" s="139" t="s">
        <v>33</v>
      </c>
      <c r="D12" s="307" t="s">
        <v>262</v>
      </c>
      <c r="E12" s="307"/>
      <c r="F12" s="307"/>
      <c r="G12" s="278" t="s">
        <v>8</v>
      </c>
      <c r="H12" s="307" t="s">
        <v>383</v>
      </c>
      <c r="I12" s="311"/>
      <c r="J12" s="312"/>
    </row>
    <row r="13" spans="1:10" ht="7.5" customHeight="1" x14ac:dyDescent="0.25">
      <c r="C13" s="302"/>
      <c r="D13" s="302"/>
      <c r="E13" s="302"/>
      <c r="F13" s="302"/>
      <c r="G13" s="302"/>
      <c r="H13" s="302"/>
      <c r="I13" s="302"/>
      <c r="J13" s="303"/>
    </row>
    <row r="14" spans="1:10" ht="15.75" customHeight="1" x14ac:dyDescent="0.25">
      <c r="A14" s="355"/>
      <c r="B14" s="355"/>
      <c r="C14" s="356" t="s">
        <v>382</v>
      </c>
      <c r="D14" s="307" t="s">
        <v>387</v>
      </c>
      <c r="E14" s="307"/>
      <c r="F14" s="307"/>
      <c r="G14" s="356" t="s">
        <v>10</v>
      </c>
      <c r="H14" s="313" t="s">
        <v>384</v>
      </c>
      <c r="I14" s="307"/>
      <c r="J14" s="303"/>
    </row>
    <row r="15" spans="1:10" ht="14.25" customHeight="1" x14ac:dyDescent="0.25">
      <c r="A15" s="355"/>
      <c r="B15" s="355"/>
      <c r="C15" s="356" t="s">
        <v>382</v>
      </c>
      <c r="D15" s="307" t="s">
        <v>388</v>
      </c>
      <c r="E15" s="307"/>
      <c r="F15" s="307"/>
      <c r="G15" s="356" t="s">
        <v>10</v>
      </c>
      <c r="H15" s="313">
        <v>1663393889</v>
      </c>
      <c r="I15" s="307"/>
      <c r="J15" s="303"/>
    </row>
    <row r="16" spans="1:10" ht="14.25" customHeight="1" x14ac:dyDescent="0.25">
      <c r="A16" s="355"/>
      <c r="B16" s="355"/>
      <c r="C16" s="356" t="s">
        <v>382</v>
      </c>
      <c r="D16" s="307" t="s">
        <v>389</v>
      </c>
      <c r="E16" s="307"/>
      <c r="F16" s="307"/>
      <c r="G16" s="356" t="s">
        <v>10</v>
      </c>
      <c r="H16" s="313" t="s">
        <v>385</v>
      </c>
      <c r="I16" s="307"/>
      <c r="J16" s="303"/>
    </row>
    <row r="17" spans="1:10" ht="15.75" customHeight="1" x14ac:dyDescent="0.2">
      <c r="C17" s="356" t="s">
        <v>382</v>
      </c>
      <c r="D17" s="307" t="s">
        <v>390</v>
      </c>
      <c r="E17" s="307"/>
      <c r="F17" s="307"/>
      <c r="G17" s="278" t="s">
        <v>10</v>
      </c>
      <c r="H17" s="313" t="s">
        <v>386</v>
      </c>
      <c r="I17" s="307"/>
      <c r="J17" s="309"/>
    </row>
    <row r="18" spans="1:10" ht="11.25" customHeight="1" x14ac:dyDescent="0.25">
      <c r="C18" s="302"/>
      <c r="D18" s="302"/>
      <c r="E18" s="302"/>
      <c r="F18" s="302"/>
      <c r="G18" s="302"/>
      <c r="H18" s="302"/>
      <c r="I18" s="302"/>
      <c r="J18" s="303"/>
    </row>
    <row r="19" spans="1:10" ht="33.75" x14ac:dyDescent="0.2">
      <c r="C19" s="277" t="s">
        <v>263</v>
      </c>
      <c r="D19" s="277" t="s">
        <v>181</v>
      </c>
      <c r="E19" s="277" t="s">
        <v>264</v>
      </c>
      <c r="F19" s="277" t="s">
        <v>182</v>
      </c>
      <c r="G19" s="277" t="s">
        <v>265</v>
      </c>
      <c r="H19" s="277" t="s">
        <v>266</v>
      </c>
      <c r="I19" s="277" t="s">
        <v>267</v>
      </c>
      <c r="J19" s="314"/>
    </row>
    <row r="20" spans="1:10" x14ac:dyDescent="0.2">
      <c r="A20" s="385"/>
      <c r="C20" s="315">
        <v>44027</v>
      </c>
      <c r="D20" s="316">
        <v>1029.7</v>
      </c>
      <c r="E20" s="316">
        <v>0</v>
      </c>
      <c r="F20" s="316">
        <v>15.2</v>
      </c>
      <c r="G20" s="316">
        <v>76.900000000000006</v>
      </c>
      <c r="H20" s="316">
        <v>3.4</v>
      </c>
      <c r="I20" s="316">
        <v>246.2</v>
      </c>
    </row>
    <row r="21" spans="1:10" x14ac:dyDescent="0.2">
      <c r="A21" s="385"/>
      <c r="C21" s="315">
        <v>44027.041666666672</v>
      </c>
      <c r="D21" s="316">
        <v>1029.4000000000001</v>
      </c>
      <c r="E21" s="316">
        <v>0</v>
      </c>
      <c r="F21" s="316">
        <v>15</v>
      </c>
      <c r="G21" s="316">
        <v>77.099999999999994</v>
      </c>
      <c r="H21" s="316">
        <v>3.8</v>
      </c>
      <c r="I21" s="316">
        <v>219.8</v>
      </c>
    </row>
    <row r="22" spans="1:10" x14ac:dyDescent="0.2">
      <c r="A22" s="385"/>
      <c r="C22" s="315">
        <v>44027.083333333328</v>
      </c>
      <c r="D22" s="316">
        <v>1029.0999999999999</v>
      </c>
      <c r="E22" s="316">
        <v>0</v>
      </c>
      <c r="F22" s="316">
        <v>14.6</v>
      </c>
      <c r="G22" s="316">
        <v>76.900000000000006</v>
      </c>
      <c r="H22" s="316">
        <v>4</v>
      </c>
      <c r="I22" s="316">
        <v>186.9</v>
      </c>
    </row>
    <row r="23" spans="1:10" x14ac:dyDescent="0.2">
      <c r="A23" s="385"/>
      <c r="C23" s="315">
        <v>44027.125</v>
      </c>
      <c r="D23" s="316">
        <v>1028.5999999999999</v>
      </c>
      <c r="E23" s="316">
        <v>0</v>
      </c>
      <c r="F23" s="316">
        <v>14.8</v>
      </c>
      <c r="G23" s="316">
        <v>76.7</v>
      </c>
      <c r="H23" s="316">
        <v>3</v>
      </c>
      <c r="I23" s="316">
        <v>148.30000000000001</v>
      </c>
    </row>
    <row r="24" spans="1:10" x14ac:dyDescent="0.2">
      <c r="A24" s="385"/>
      <c r="C24" s="315">
        <v>44027.166666666672</v>
      </c>
      <c r="D24" s="316">
        <v>1028.8</v>
      </c>
      <c r="E24" s="316">
        <v>0</v>
      </c>
      <c r="F24" s="316">
        <v>14.8</v>
      </c>
      <c r="G24" s="316">
        <v>75.900000000000006</v>
      </c>
      <c r="H24" s="316">
        <v>3.1</v>
      </c>
      <c r="I24" s="316">
        <v>107</v>
      </c>
    </row>
    <row r="25" spans="1:10" x14ac:dyDescent="0.2">
      <c r="A25" s="385"/>
      <c r="C25" s="315">
        <v>44027.208333333328</v>
      </c>
      <c r="D25" s="316">
        <v>1028.8</v>
      </c>
      <c r="E25" s="316">
        <v>0</v>
      </c>
      <c r="F25" s="316">
        <v>14.7</v>
      </c>
      <c r="G25" s="316">
        <v>75.8</v>
      </c>
      <c r="H25" s="316">
        <v>3.3</v>
      </c>
      <c r="I25" s="316">
        <v>184.7</v>
      </c>
    </row>
    <row r="26" spans="1:10" x14ac:dyDescent="0.2">
      <c r="A26" s="385"/>
      <c r="C26" s="315">
        <v>44027.25</v>
      </c>
      <c r="D26" s="316">
        <v>1029</v>
      </c>
      <c r="E26" s="316">
        <v>0</v>
      </c>
      <c r="F26" s="316">
        <v>14.5</v>
      </c>
      <c r="G26" s="316">
        <v>76.2</v>
      </c>
      <c r="H26" s="316">
        <v>3.5</v>
      </c>
      <c r="I26" s="316">
        <v>172.4</v>
      </c>
    </row>
    <row r="27" spans="1:10" x14ac:dyDescent="0.2">
      <c r="A27" s="385"/>
      <c r="C27" s="315">
        <v>44027.291666666672</v>
      </c>
      <c r="D27" s="316">
        <v>1029.3</v>
      </c>
      <c r="E27" s="316">
        <v>0</v>
      </c>
      <c r="F27" s="316">
        <v>14.5</v>
      </c>
      <c r="G27" s="316">
        <v>75.400000000000006</v>
      </c>
      <c r="H27" s="316">
        <v>3.2</v>
      </c>
      <c r="I27" s="316">
        <v>162.4</v>
      </c>
    </row>
    <row r="28" spans="1:10" x14ac:dyDescent="0.2">
      <c r="A28" s="385"/>
      <c r="C28" s="315">
        <v>44027.333333333328</v>
      </c>
      <c r="D28" s="316">
        <v>1029.5</v>
      </c>
      <c r="E28" s="316">
        <v>0</v>
      </c>
      <c r="F28" s="316">
        <v>15.4</v>
      </c>
      <c r="G28" s="316">
        <v>72.5</v>
      </c>
      <c r="H28" s="316">
        <v>3.6</v>
      </c>
      <c r="I28" s="316">
        <v>207.7</v>
      </c>
    </row>
    <row r="29" spans="1:10" x14ac:dyDescent="0.2">
      <c r="A29" s="385"/>
      <c r="C29" s="315">
        <v>44027.375</v>
      </c>
      <c r="D29" s="316">
        <v>1029.4000000000001</v>
      </c>
      <c r="E29" s="316">
        <v>0</v>
      </c>
      <c r="F29" s="316">
        <v>16.8</v>
      </c>
      <c r="G29" s="316">
        <v>68</v>
      </c>
      <c r="H29" s="316">
        <v>5</v>
      </c>
      <c r="I29" s="316">
        <v>291.89999999999998</v>
      </c>
    </row>
    <row r="30" spans="1:10" x14ac:dyDescent="0.2">
      <c r="A30" s="385"/>
      <c r="C30" s="315">
        <v>44027.416666666672</v>
      </c>
      <c r="D30" s="316">
        <v>1028.7</v>
      </c>
      <c r="E30" s="316">
        <v>0</v>
      </c>
      <c r="F30" s="316">
        <v>17.399999999999999</v>
      </c>
      <c r="G30" s="316">
        <v>68.3</v>
      </c>
      <c r="H30" s="316">
        <v>6.1</v>
      </c>
      <c r="I30" s="316">
        <v>308.5</v>
      </c>
    </row>
    <row r="31" spans="1:10" x14ac:dyDescent="0.2">
      <c r="A31" s="385"/>
      <c r="C31" s="315">
        <v>44027.458333333328</v>
      </c>
      <c r="D31" s="316">
        <v>1028</v>
      </c>
      <c r="E31" s="316">
        <v>0</v>
      </c>
      <c r="F31" s="316">
        <v>17.7</v>
      </c>
      <c r="G31" s="316">
        <v>67.400000000000006</v>
      </c>
      <c r="H31" s="316">
        <v>6.9</v>
      </c>
      <c r="I31" s="316">
        <v>294</v>
      </c>
    </row>
    <row r="32" spans="1:10" x14ac:dyDescent="0.2">
      <c r="A32" s="385"/>
      <c r="C32" s="315">
        <v>44027.5</v>
      </c>
      <c r="D32" s="316">
        <v>1027.4000000000001</v>
      </c>
      <c r="E32" s="316">
        <v>0</v>
      </c>
      <c r="F32" s="316">
        <v>18.399999999999999</v>
      </c>
      <c r="G32" s="316">
        <v>63.8</v>
      </c>
      <c r="H32" s="316">
        <v>6.6</v>
      </c>
      <c r="I32" s="316">
        <v>271.39999999999998</v>
      </c>
    </row>
    <row r="33" spans="1:29" x14ac:dyDescent="0.2">
      <c r="A33" s="385"/>
      <c r="C33" s="315">
        <v>44027.541666666672</v>
      </c>
      <c r="D33" s="316">
        <v>1027.3</v>
      </c>
      <c r="E33" s="316">
        <v>0</v>
      </c>
      <c r="F33" s="316">
        <v>18.600000000000001</v>
      </c>
      <c r="G33" s="316">
        <v>63.6</v>
      </c>
      <c r="H33" s="316">
        <v>6.7</v>
      </c>
      <c r="I33" s="316">
        <v>293.89999999999998</v>
      </c>
    </row>
    <row r="34" spans="1:29" ht="15" x14ac:dyDescent="0.25">
      <c r="A34" s="385"/>
      <c r="C34" s="315">
        <v>44027.583333333328</v>
      </c>
      <c r="D34" s="316">
        <v>1027.0999999999999</v>
      </c>
      <c r="E34" s="316">
        <v>0</v>
      </c>
      <c r="F34" s="316">
        <v>18.399999999999999</v>
      </c>
      <c r="G34" s="316">
        <v>63.7</v>
      </c>
      <c r="H34" s="316">
        <v>6</v>
      </c>
      <c r="I34" s="316">
        <v>259.60000000000002</v>
      </c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</row>
    <row r="35" spans="1:29" ht="12.75" x14ac:dyDescent="0.2">
      <c r="A35" s="385"/>
      <c r="C35" s="315">
        <v>44027.625</v>
      </c>
      <c r="D35" s="316">
        <v>1026.7</v>
      </c>
      <c r="E35" s="316">
        <v>0</v>
      </c>
      <c r="F35" s="316">
        <v>18.3</v>
      </c>
      <c r="G35" s="316">
        <v>64.2</v>
      </c>
      <c r="H35" s="316">
        <v>6.1</v>
      </c>
      <c r="I35" s="316">
        <v>253.2</v>
      </c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</row>
    <row r="36" spans="1:29" ht="12.75" x14ac:dyDescent="0.2">
      <c r="A36" s="385"/>
      <c r="C36" s="315">
        <v>44027.666666666672</v>
      </c>
      <c r="D36" s="316">
        <v>1027.5</v>
      </c>
      <c r="E36" s="316">
        <v>0</v>
      </c>
      <c r="F36" s="316">
        <v>17.5</v>
      </c>
      <c r="G36" s="316">
        <v>67.400000000000006</v>
      </c>
      <c r="H36" s="316">
        <v>6</v>
      </c>
      <c r="I36" s="316">
        <v>241.8</v>
      </c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</row>
    <row r="37" spans="1:29" ht="12.75" x14ac:dyDescent="0.2">
      <c r="A37" s="385"/>
      <c r="C37" s="315">
        <v>44027.708333333328</v>
      </c>
      <c r="D37" s="316">
        <v>1028.2</v>
      </c>
      <c r="E37" s="316">
        <v>0</v>
      </c>
      <c r="F37" s="316">
        <v>16.8</v>
      </c>
      <c r="G37" s="316">
        <v>70.3</v>
      </c>
      <c r="H37" s="316">
        <v>5.7</v>
      </c>
      <c r="I37" s="316">
        <v>221.9</v>
      </c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</row>
    <row r="38" spans="1:29" ht="12.75" x14ac:dyDescent="0.2">
      <c r="A38" s="385"/>
      <c r="C38" s="315">
        <v>44027.75</v>
      </c>
      <c r="D38" s="316">
        <v>1028.9000000000001</v>
      </c>
      <c r="E38" s="316">
        <v>0</v>
      </c>
      <c r="F38" s="316">
        <v>16.3</v>
      </c>
      <c r="G38" s="316">
        <v>71.7</v>
      </c>
      <c r="H38" s="316">
        <v>5.9</v>
      </c>
      <c r="I38" s="316">
        <v>220</v>
      </c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</row>
    <row r="39" spans="1:29" ht="12.75" x14ac:dyDescent="0.2">
      <c r="A39" s="385"/>
      <c r="C39" s="315">
        <v>44027.791666666672</v>
      </c>
      <c r="D39" s="316">
        <v>1029.4000000000001</v>
      </c>
      <c r="E39" s="316">
        <v>0</v>
      </c>
      <c r="F39" s="316">
        <v>16.3</v>
      </c>
      <c r="G39" s="316">
        <v>72.3</v>
      </c>
      <c r="H39" s="316">
        <v>5.3</v>
      </c>
      <c r="I39" s="316">
        <v>235.9</v>
      </c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</row>
    <row r="40" spans="1:29" ht="12.75" x14ac:dyDescent="0.2">
      <c r="A40" s="385"/>
      <c r="C40" s="315">
        <v>44027.833333333328</v>
      </c>
      <c r="D40" s="316">
        <v>1029.4000000000001</v>
      </c>
      <c r="E40" s="316">
        <v>0</v>
      </c>
      <c r="F40" s="316">
        <v>16.2</v>
      </c>
      <c r="G40" s="316">
        <v>72.2</v>
      </c>
      <c r="H40" s="316">
        <v>5.3</v>
      </c>
      <c r="I40" s="316">
        <v>212.3</v>
      </c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</row>
    <row r="41" spans="1:29" ht="12.75" x14ac:dyDescent="0.2">
      <c r="A41" s="385"/>
      <c r="C41" s="315">
        <v>44027.875</v>
      </c>
      <c r="D41" s="316">
        <v>1029.5</v>
      </c>
      <c r="E41" s="316">
        <v>0</v>
      </c>
      <c r="F41" s="316">
        <v>16.2</v>
      </c>
      <c r="G41" s="316">
        <v>72.099999999999994</v>
      </c>
      <c r="H41" s="316">
        <v>4.7</v>
      </c>
      <c r="I41" s="316">
        <v>211.1</v>
      </c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</row>
    <row r="42" spans="1:29" ht="12.75" x14ac:dyDescent="0.2">
      <c r="A42" s="385"/>
      <c r="C42" s="315">
        <v>44027.916666666672</v>
      </c>
      <c r="D42" s="316">
        <v>1029.5</v>
      </c>
      <c r="E42" s="316">
        <v>0</v>
      </c>
      <c r="F42" s="316">
        <v>16.3</v>
      </c>
      <c r="G42" s="316">
        <v>71.099999999999994</v>
      </c>
      <c r="H42" s="316">
        <v>4</v>
      </c>
      <c r="I42" s="316">
        <v>226.1</v>
      </c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</row>
    <row r="43" spans="1:29" ht="12.75" x14ac:dyDescent="0.2">
      <c r="A43" s="385"/>
      <c r="C43" s="315">
        <v>44027.958333333328</v>
      </c>
      <c r="D43" s="316">
        <v>1029</v>
      </c>
      <c r="E43" s="316">
        <v>0</v>
      </c>
      <c r="F43" s="316">
        <v>16.100000000000001</v>
      </c>
      <c r="G43" s="316">
        <v>71.599999999999994</v>
      </c>
      <c r="H43" s="316">
        <v>4.0999999999999996</v>
      </c>
      <c r="I43" s="316">
        <v>216.6</v>
      </c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</row>
    <row r="44" spans="1:29" ht="12.75" x14ac:dyDescent="0.2">
      <c r="A44" s="385"/>
      <c r="C44" s="315">
        <v>44028</v>
      </c>
      <c r="D44" s="316">
        <v>1028.5999999999999</v>
      </c>
      <c r="E44" s="316">
        <v>0</v>
      </c>
      <c r="F44" s="316">
        <v>16.100000000000001</v>
      </c>
      <c r="G44" s="316">
        <v>70.900000000000006</v>
      </c>
      <c r="H44" s="316">
        <v>4</v>
      </c>
      <c r="I44" s="316">
        <v>206.2</v>
      </c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</row>
    <row r="45" spans="1:29" ht="12.75" x14ac:dyDescent="0.2">
      <c r="A45" s="385"/>
      <c r="C45" s="315">
        <v>44028.041666666672</v>
      </c>
      <c r="D45" s="316">
        <v>1027.9000000000001</v>
      </c>
      <c r="E45" s="316">
        <v>0</v>
      </c>
      <c r="F45" s="316">
        <v>16.100000000000001</v>
      </c>
      <c r="G45" s="316">
        <v>70.599999999999994</v>
      </c>
      <c r="H45" s="316">
        <v>2.7</v>
      </c>
      <c r="I45" s="316">
        <v>30.7</v>
      </c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</row>
    <row r="46" spans="1:29" ht="12.75" x14ac:dyDescent="0.2">
      <c r="A46" s="385"/>
      <c r="C46" s="315">
        <v>44028.083333333328</v>
      </c>
      <c r="D46" s="316">
        <v>1027.3</v>
      </c>
      <c r="E46" s="316">
        <v>0</v>
      </c>
      <c r="F46" s="316">
        <v>15.7</v>
      </c>
      <c r="G46" s="316">
        <v>70.8</v>
      </c>
      <c r="H46" s="316">
        <v>3.2</v>
      </c>
      <c r="I46" s="316">
        <v>212.7</v>
      </c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</row>
    <row r="47" spans="1:29" ht="12.75" x14ac:dyDescent="0.2">
      <c r="A47" s="385"/>
      <c r="C47" s="315">
        <v>44028.125</v>
      </c>
      <c r="D47" s="316">
        <v>1027.2</v>
      </c>
      <c r="E47" s="316">
        <v>0</v>
      </c>
      <c r="F47" s="316">
        <v>15.3</v>
      </c>
      <c r="G47" s="316">
        <v>71.2</v>
      </c>
      <c r="H47" s="316">
        <v>3.2</v>
      </c>
      <c r="I47" s="316">
        <v>205.3</v>
      </c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317"/>
    </row>
    <row r="48" spans="1:29" ht="12.75" x14ac:dyDescent="0.2">
      <c r="A48" s="385"/>
      <c r="C48" s="315">
        <v>44028.166666666672</v>
      </c>
      <c r="D48" s="316">
        <v>1027.4000000000001</v>
      </c>
      <c r="E48" s="316">
        <v>0</v>
      </c>
      <c r="F48" s="316">
        <v>15</v>
      </c>
      <c r="G48" s="316">
        <v>72.3</v>
      </c>
      <c r="H48" s="316">
        <v>3.1</v>
      </c>
      <c r="I48" s="316">
        <v>193</v>
      </c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</row>
    <row r="49" spans="1:29" ht="12.75" x14ac:dyDescent="0.2">
      <c r="A49" s="385"/>
      <c r="C49" s="315">
        <v>44028.208333333328</v>
      </c>
      <c r="D49" s="316">
        <v>1027.2</v>
      </c>
      <c r="E49" s="316">
        <v>0</v>
      </c>
      <c r="F49" s="316">
        <v>14.5</v>
      </c>
      <c r="G49" s="316">
        <v>73</v>
      </c>
      <c r="H49" s="316">
        <v>3.5</v>
      </c>
      <c r="I49" s="316">
        <v>203.2</v>
      </c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</row>
    <row r="50" spans="1:29" ht="12.75" x14ac:dyDescent="0.2">
      <c r="A50" s="385"/>
      <c r="C50" s="315">
        <v>44028.25</v>
      </c>
      <c r="D50" s="316">
        <v>1027.5</v>
      </c>
      <c r="E50" s="316">
        <v>0</v>
      </c>
      <c r="F50" s="316">
        <v>14.4</v>
      </c>
      <c r="G50" s="316">
        <v>73.7</v>
      </c>
      <c r="H50" s="316">
        <v>4.2</v>
      </c>
      <c r="I50" s="316">
        <v>184.5</v>
      </c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</row>
    <row r="51" spans="1:29" ht="12.75" x14ac:dyDescent="0.2">
      <c r="A51" s="385"/>
      <c r="C51" s="315">
        <v>44028.291666666672</v>
      </c>
      <c r="D51" s="316">
        <v>1027.9000000000001</v>
      </c>
      <c r="E51" s="316">
        <v>0</v>
      </c>
      <c r="F51" s="316">
        <v>14.8</v>
      </c>
      <c r="G51" s="316">
        <v>73.2</v>
      </c>
      <c r="H51" s="316">
        <v>3.5</v>
      </c>
      <c r="I51" s="316">
        <v>219.5</v>
      </c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</row>
    <row r="52" spans="1:29" ht="12.75" x14ac:dyDescent="0.2">
      <c r="A52" s="385"/>
      <c r="C52" s="315">
        <v>44028.333333333328</v>
      </c>
      <c r="D52" s="316">
        <v>1028.4000000000001</v>
      </c>
      <c r="E52" s="316">
        <v>0</v>
      </c>
      <c r="F52" s="316">
        <v>15.4</v>
      </c>
      <c r="G52" s="316">
        <v>70.7</v>
      </c>
      <c r="H52" s="316">
        <v>3.4</v>
      </c>
      <c r="I52" s="316">
        <v>262.2</v>
      </c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</row>
    <row r="53" spans="1:29" ht="12.75" x14ac:dyDescent="0.2">
      <c r="A53" s="385"/>
      <c r="C53" s="315">
        <v>44028.375</v>
      </c>
      <c r="D53" s="316">
        <v>1028.2</v>
      </c>
      <c r="E53" s="316">
        <v>0</v>
      </c>
      <c r="F53" s="316">
        <v>16.3</v>
      </c>
      <c r="G53" s="316">
        <v>67.3</v>
      </c>
      <c r="H53" s="316">
        <v>4.7</v>
      </c>
      <c r="I53" s="316">
        <v>276.8</v>
      </c>
      <c r="K53" s="279"/>
      <c r="L53" s="279"/>
      <c r="M53" s="279"/>
      <c r="N53" s="279"/>
      <c r="O53" s="279"/>
    </row>
    <row r="54" spans="1:29" ht="12.75" x14ac:dyDescent="0.2">
      <c r="A54" s="385"/>
      <c r="C54" s="315">
        <v>44028.416666666672</v>
      </c>
      <c r="D54" s="316">
        <v>1027.7</v>
      </c>
      <c r="E54" s="316">
        <v>0</v>
      </c>
      <c r="F54" s="316">
        <v>17.100000000000001</v>
      </c>
      <c r="G54" s="316">
        <v>65.099999999999994</v>
      </c>
      <c r="H54" s="316">
        <v>6.2</v>
      </c>
      <c r="I54" s="316">
        <v>287.2</v>
      </c>
      <c r="K54" s="279"/>
      <c r="L54" s="279"/>
      <c r="M54" s="279"/>
      <c r="N54" s="279"/>
      <c r="O54" s="279"/>
    </row>
    <row r="55" spans="1:29" ht="12.75" x14ac:dyDescent="0.2">
      <c r="A55" s="385"/>
      <c r="C55" s="315">
        <v>44028.458333333328</v>
      </c>
      <c r="D55" s="316">
        <v>1026.9000000000001</v>
      </c>
      <c r="E55" s="316">
        <v>0</v>
      </c>
      <c r="F55" s="316">
        <v>17.5</v>
      </c>
      <c r="G55" s="316">
        <v>63.2</v>
      </c>
      <c r="H55" s="316">
        <v>7.1</v>
      </c>
      <c r="I55" s="316">
        <v>275</v>
      </c>
      <c r="K55" s="279"/>
      <c r="L55" s="279"/>
      <c r="M55" s="279"/>
      <c r="N55" s="279"/>
      <c r="O55" s="279"/>
    </row>
    <row r="56" spans="1:29" ht="12.75" x14ac:dyDescent="0.2">
      <c r="A56" s="385"/>
      <c r="C56" s="315">
        <v>44028.5</v>
      </c>
      <c r="D56" s="316">
        <v>1026.0999999999999</v>
      </c>
      <c r="E56" s="316">
        <v>0</v>
      </c>
      <c r="F56" s="316">
        <v>17.7</v>
      </c>
      <c r="G56" s="316">
        <v>63</v>
      </c>
      <c r="H56" s="316">
        <v>7.2</v>
      </c>
      <c r="I56" s="316">
        <v>280</v>
      </c>
      <c r="K56" s="279"/>
      <c r="L56" s="279"/>
      <c r="M56" s="279"/>
      <c r="N56" s="279"/>
      <c r="O56" s="279"/>
    </row>
    <row r="57" spans="1:29" ht="12.75" x14ac:dyDescent="0.2">
      <c r="A57" s="385"/>
      <c r="C57" s="315">
        <v>44028.541666666672</v>
      </c>
      <c r="D57" s="316">
        <v>1025.2</v>
      </c>
      <c r="E57" s="316">
        <v>0</v>
      </c>
      <c r="F57" s="316">
        <v>17.899999999999999</v>
      </c>
      <c r="G57" s="316">
        <v>62.5</v>
      </c>
      <c r="H57" s="316">
        <v>6.5</v>
      </c>
      <c r="I57" s="316">
        <v>279.89999999999998</v>
      </c>
      <c r="K57" s="279"/>
      <c r="L57" s="279"/>
      <c r="M57" s="279"/>
      <c r="N57" s="279"/>
      <c r="O57" s="279"/>
    </row>
    <row r="58" spans="1:29" ht="12.75" x14ac:dyDescent="0.2">
      <c r="A58" s="385"/>
      <c r="C58" s="315">
        <v>44028.583333333328</v>
      </c>
      <c r="D58" s="316">
        <v>1025.2</v>
      </c>
      <c r="E58" s="316">
        <v>0</v>
      </c>
      <c r="F58" s="316">
        <v>17.8</v>
      </c>
      <c r="G58" s="316">
        <v>62.5</v>
      </c>
      <c r="H58" s="316">
        <v>6.9</v>
      </c>
      <c r="I58" s="316">
        <v>278.89999999999998</v>
      </c>
      <c r="K58" s="279"/>
      <c r="L58" s="279"/>
      <c r="M58" s="279"/>
      <c r="N58" s="279"/>
      <c r="O58" s="279"/>
    </row>
    <row r="59" spans="1:29" ht="12.75" x14ac:dyDescent="0.2">
      <c r="A59" s="385"/>
      <c r="C59" s="315">
        <v>44028.625</v>
      </c>
      <c r="D59" s="316">
        <v>1025.5999999999999</v>
      </c>
      <c r="E59" s="316">
        <v>0</v>
      </c>
      <c r="F59" s="316">
        <v>17.3</v>
      </c>
      <c r="G59" s="316">
        <v>64.7</v>
      </c>
      <c r="H59" s="316">
        <v>6.4</v>
      </c>
      <c r="I59" s="316">
        <v>280.5</v>
      </c>
      <c r="K59" s="279"/>
      <c r="L59" s="279"/>
      <c r="M59" s="279"/>
      <c r="N59" s="279"/>
      <c r="O59" s="279"/>
    </row>
    <row r="60" spans="1:29" ht="12.75" x14ac:dyDescent="0.2">
      <c r="A60" s="385"/>
      <c r="C60" s="315">
        <v>44028.666666666672</v>
      </c>
      <c r="D60" s="316">
        <v>1026.3</v>
      </c>
      <c r="E60" s="316">
        <v>0</v>
      </c>
      <c r="F60" s="316">
        <v>16.899999999999999</v>
      </c>
      <c r="G60" s="316">
        <v>65.3</v>
      </c>
      <c r="H60" s="316">
        <v>5.7</v>
      </c>
      <c r="I60" s="316">
        <v>273.8</v>
      </c>
      <c r="K60" s="279"/>
      <c r="L60" s="279"/>
      <c r="M60" s="279"/>
      <c r="N60" s="279"/>
      <c r="O60" s="279"/>
    </row>
    <row r="61" spans="1:29" ht="12.75" x14ac:dyDescent="0.2">
      <c r="A61" s="385"/>
      <c r="C61" s="315">
        <v>44028.708333333328</v>
      </c>
      <c r="D61" s="316">
        <v>1026.9000000000001</v>
      </c>
      <c r="E61" s="316">
        <v>0</v>
      </c>
      <c r="F61" s="316">
        <v>16.8</v>
      </c>
      <c r="G61" s="316">
        <v>65.5</v>
      </c>
      <c r="H61" s="316">
        <v>5.3</v>
      </c>
      <c r="I61" s="316">
        <v>272.8</v>
      </c>
      <c r="K61" s="279"/>
      <c r="L61" s="279"/>
      <c r="M61" s="279"/>
      <c r="N61" s="279"/>
      <c r="O61" s="279"/>
    </row>
    <row r="62" spans="1:29" ht="12.75" x14ac:dyDescent="0.2">
      <c r="A62" s="385"/>
      <c r="C62" s="315">
        <v>44028.75</v>
      </c>
      <c r="D62" s="316">
        <v>1027.7</v>
      </c>
      <c r="E62" s="316">
        <v>0</v>
      </c>
      <c r="F62" s="316">
        <v>16.600000000000001</v>
      </c>
      <c r="G62" s="316">
        <v>67.7</v>
      </c>
      <c r="H62" s="316">
        <v>4.5</v>
      </c>
      <c r="I62" s="316">
        <v>287.7</v>
      </c>
      <c r="K62" s="279"/>
      <c r="L62" s="279"/>
      <c r="M62" s="279"/>
      <c r="N62" s="279"/>
      <c r="O62" s="279"/>
    </row>
    <row r="63" spans="1:29" ht="12.75" x14ac:dyDescent="0.2">
      <c r="A63" s="385"/>
      <c r="C63" s="315">
        <v>44028.791666666672</v>
      </c>
      <c r="D63" s="316">
        <v>1028.2</v>
      </c>
      <c r="E63" s="316">
        <v>0</v>
      </c>
      <c r="F63" s="316">
        <v>16.600000000000001</v>
      </c>
      <c r="G63" s="316">
        <v>67.400000000000006</v>
      </c>
      <c r="H63" s="316">
        <v>3.6</v>
      </c>
      <c r="I63" s="316">
        <v>294.8</v>
      </c>
      <c r="K63" s="279"/>
      <c r="L63" s="279"/>
      <c r="M63" s="279"/>
      <c r="N63" s="279"/>
      <c r="O63" s="279"/>
    </row>
    <row r="64" spans="1:29" ht="12.75" x14ac:dyDescent="0.2">
      <c r="A64" s="385"/>
      <c r="C64" s="315">
        <v>44028.833333333328</v>
      </c>
      <c r="D64" s="316">
        <v>1028.9000000000001</v>
      </c>
      <c r="E64" s="316">
        <v>0</v>
      </c>
      <c r="F64" s="316">
        <v>16.5</v>
      </c>
      <c r="G64" s="316">
        <v>67.8</v>
      </c>
      <c r="H64" s="316">
        <v>3.2</v>
      </c>
      <c r="I64" s="316">
        <v>328.2</v>
      </c>
      <c r="K64" s="279"/>
      <c r="L64" s="279"/>
      <c r="M64" s="279"/>
      <c r="N64" s="279"/>
      <c r="O64" s="279"/>
    </row>
    <row r="65" spans="1:15" ht="12.75" x14ac:dyDescent="0.2">
      <c r="A65" s="385"/>
      <c r="C65" s="315">
        <v>44028.875</v>
      </c>
      <c r="D65" s="316">
        <v>1029.2</v>
      </c>
      <c r="E65" s="316">
        <v>0</v>
      </c>
      <c r="F65" s="316">
        <v>16.399999999999999</v>
      </c>
      <c r="G65" s="316">
        <v>67.099999999999994</v>
      </c>
      <c r="H65" s="316">
        <v>3.7</v>
      </c>
      <c r="I65" s="316">
        <v>329.8</v>
      </c>
      <c r="K65" s="279"/>
      <c r="L65" s="279"/>
      <c r="M65" s="279"/>
      <c r="N65" s="279"/>
      <c r="O65" s="279"/>
    </row>
    <row r="66" spans="1:15" ht="12.75" x14ac:dyDescent="0.2">
      <c r="A66" s="385"/>
      <c r="C66" s="315">
        <v>44028.916666666672</v>
      </c>
      <c r="D66" s="316">
        <v>1029.4000000000001</v>
      </c>
      <c r="E66" s="316">
        <v>0</v>
      </c>
      <c r="F66" s="316">
        <v>16.399999999999999</v>
      </c>
      <c r="G66" s="316">
        <v>66.900000000000006</v>
      </c>
      <c r="H66" s="316">
        <v>3</v>
      </c>
      <c r="I66" s="316">
        <v>312.89999999999998</v>
      </c>
      <c r="K66" s="279"/>
      <c r="L66" s="279"/>
      <c r="M66" s="279"/>
      <c r="N66" s="279"/>
      <c r="O66" s="279"/>
    </row>
    <row r="67" spans="1:15" ht="12.75" x14ac:dyDescent="0.2">
      <c r="A67" s="385"/>
      <c r="C67" s="315">
        <v>44028.958333333328</v>
      </c>
      <c r="D67" s="316">
        <v>1029</v>
      </c>
      <c r="E67" s="316">
        <v>0</v>
      </c>
      <c r="F67" s="316">
        <v>16.2</v>
      </c>
      <c r="G67" s="316">
        <v>67.8</v>
      </c>
      <c r="H67" s="316">
        <v>3.2</v>
      </c>
      <c r="I67" s="316">
        <v>288.7</v>
      </c>
      <c r="K67" s="279"/>
      <c r="L67" s="279"/>
      <c r="M67" s="279"/>
      <c r="N67" s="279"/>
      <c r="O67" s="279"/>
    </row>
    <row r="68" spans="1:15" x14ac:dyDescent="0.2">
      <c r="A68" s="385"/>
      <c r="C68" s="315">
        <v>44029</v>
      </c>
      <c r="D68" s="316">
        <v>1028.8</v>
      </c>
      <c r="E68" s="316">
        <v>0</v>
      </c>
      <c r="F68" s="316">
        <v>16.2</v>
      </c>
      <c r="G68" s="316">
        <v>68.2</v>
      </c>
      <c r="H68" s="316">
        <v>3.1</v>
      </c>
      <c r="I68" s="316">
        <v>313</v>
      </c>
    </row>
    <row r="69" spans="1:15" x14ac:dyDescent="0.2">
      <c r="A69" s="385"/>
      <c r="C69" s="315">
        <v>44029.041666666672</v>
      </c>
      <c r="D69" s="316">
        <v>1028.0999999999999</v>
      </c>
      <c r="E69" s="316">
        <v>0</v>
      </c>
      <c r="F69" s="316">
        <v>16</v>
      </c>
      <c r="G69" s="316">
        <v>69.400000000000006</v>
      </c>
      <c r="H69" s="316">
        <v>3.5</v>
      </c>
      <c r="I69" s="316">
        <v>326.10000000000002</v>
      </c>
    </row>
    <row r="70" spans="1:15" x14ac:dyDescent="0.2">
      <c r="A70" s="385"/>
      <c r="C70" s="315">
        <v>44029.083333333328</v>
      </c>
      <c r="D70" s="316">
        <v>1028</v>
      </c>
      <c r="E70" s="316">
        <v>0</v>
      </c>
      <c r="F70" s="316">
        <v>15.9</v>
      </c>
      <c r="G70" s="316">
        <v>70.5</v>
      </c>
      <c r="H70" s="316">
        <v>3</v>
      </c>
      <c r="I70" s="316">
        <v>307.5</v>
      </c>
    </row>
    <row r="71" spans="1:15" x14ac:dyDescent="0.2">
      <c r="A71" s="385"/>
      <c r="C71" s="315">
        <v>44029.125</v>
      </c>
      <c r="D71" s="316">
        <v>1027.4000000000001</v>
      </c>
      <c r="E71" s="316">
        <v>0</v>
      </c>
      <c r="F71" s="316">
        <v>15.6</v>
      </c>
      <c r="G71" s="316">
        <v>71</v>
      </c>
      <c r="H71" s="316">
        <v>2.9</v>
      </c>
      <c r="I71" s="316">
        <v>312.10000000000002</v>
      </c>
    </row>
    <row r="72" spans="1:15" x14ac:dyDescent="0.2">
      <c r="A72" s="385"/>
      <c r="C72" s="315">
        <v>44029.166666666672</v>
      </c>
      <c r="D72" s="316">
        <v>1028</v>
      </c>
      <c r="E72" s="316">
        <v>0</v>
      </c>
      <c r="F72" s="316">
        <v>15.7</v>
      </c>
      <c r="G72" s="316">
        <v>68.400000000000006</v>
      </c>
      <c r="H72" s="316">
        <v>3.1</v>
      </c>
      <c r="I72" s="316">
        <v>326.8</v>
      </c>
    </row>
    <row r="73" spans="1:15" x14ac:dyDescent="0.2">
      <c r="A73" s="385"/>
      <c r="C73" s="315">
        <v>44029.208333333328</v>
      </c>
      <c r="D73" s="316">
        <v>1028.4000000000001</v>
      </c>
      <c r="E73" s="316">
        <v>0</v>
      </c>
      <c r="F73" s="316">
        <v>15.8</v>
      </c>
      <c r="G73" s="316">
        <v>68</v>
      </c>
      <c r="H73" s="316">
        <v>3.4</v>
      </c>
      <c r="I73" s="316">
        <v>313.7</v>
      </c>
    </row>
    <row r="74" spans="1:15" x14ac:dyDescent="0.2">
      <c r="A74" s="385"/>
      <c r="C74" s="315">
        <v>44029.25</v>
      </c>
      <c r="D74" s="316">
        <v>1029</v>
      </c>
      <c r="E74" s="316">
        <v>0</v>
      </c>
      <c r="F74" s="316">
        <v>15.6</v>
      </c>
      <c r="G74" s="316">
        <v>67.900000000000006</v>
      </c>
      <c r="H74" s="316">
        <v>3.2</v>
      </c>
      <c r="I74" s="316">
        <v>296.3</v>
      </c>
    </row>
    <row r="75" spans="1:15" x14ac:dyDescent="0.2">
      <c r="A75" s="385"/>
      <c r="C75" s="315">
        <v>44029.291666666672</v>
      </c>
      <c r="D75" s="316">
        <v>1029.7</v>
      </c>
      <c r="E75" s="316">
        <v>0</v>
      </c>
      <c r="F75" s="316">
        <v>15.6</v>
      </c>
      <c r="G75" s="316">
        <v>67.400000000000006</v>
      </c>
      <c r="H75" s="316">
        <v>2.9</v>
      </c>
      <c r="I75" s="316">
        <v>4.3</v>
      </c>
    </row>
    <row r="76" spans="1:15" x14ac:dyDescent="0.2">
      <c r="A76" s="385"/>
      <c r="C76" s="315">
        <v>44029.333333333328</v>
      </c>
      <c r="D76" s="316">
        <v>1030.5</v>
      </c>
      <c r="E76" s="316">
        <v>0</v>
      </c>
      <c r="F76" s="316">
        <v>16</v>
      </c>
      <c r="G76" s="316">
        <v>66.599999999999994</v>
      </c>
      <c r="H76" s="316">
        <v>3</v>
      </c>
      <c r="I76" s="316">
        <v>316.60000000000002</v>
      </c>
    </row>
    <row r="77" spans="1:15" x14ac:dyDescent="0.2">
      <c r="A77" s="385"/>
      <c r="C77" s="315">
        <v>44029.375</v>
      </c>
      <c r="D77" s="316">
        <v>1030.5999999999999</v>
      </c>
      <c r="E77" s="316">
        <v>0</v>
      </c>
      <c r="F77" s="316">
        <v>16.399999999999999</v>
      </c>
      <c r="G77" s="316">
        <v>64.400000000000006</v>
      </c>
      <c r="H77" s="316">
        <v>3.1</v>
      </c>
      <c r="I77" s="316">
        <v>286.2</v>
      </c>
    </row>
    <row r="78" spans="1:15" x14ac:dyDescent="0.2">
      <c r="A78" s="385"/>
      <c r="C78" s="315">
        <v>44029.416666666672</v>
      </c>
      <c r="D78" s="316">
        <v>1029.9000000000001</v>
      </c>
      <c r="E78" s="316">
        <v>0</v>
      </c>
      <c r="F78" s="316">
        <v>16.7</v>
      </c>
      <c r="G78" s="316">
        <v>64.400000000000006</v>
      </c>
      <c r="H78" s="316">
        <v>4.4000000000000004</v>
      </c>
      <c r="I78" s="316">
        <v>347.8</v>
      </c>
    </row>
    <row r="79" spans="1:15" x14ac:dyDescent="0.2">
      <c r="A79" s="385"/>
      <c r="C79" s="315">
        <v>44029.458333333328</v>
      </c>
      <c r="D79" s="316">
        <v>1029.2</v>
      </c>
      <c r="E79" s="316">
        <v>0</v>
      </c>
      <c r="F79" s="316">
        <v>17.2</v>
      </c>
      <c r="G79" s="316">
        <v>62.4</v>
      </c>
      <c r="H79" s="316">
        <v>4.9000000000000004</v>
      </c>
      <c r="I79" s="316">
        <v>354.4</v>
      </c>
    </row>
    <row r="80" spans="1:15" x14ac:dyDescent="0.2">
      <c r="A80" s="385"/>
      <c r="C80" s="315">
        <v>44029.5</v>
      </c>
      <c r="D80" s="316">
        <v>1028.5</v>
      </c>
      <c r="E80" s="316">
        <v>0</v>
      </c>
      <c r="F80" s="316">
        <v>17.5</v>
      </c>
      <c r="G80" s="316">
        <v>61.8</v>
      </c>
      <c r="H80" s="316">
        <v>4.5999999999999996</v>
      </c>
      <c r="I80" s="316">
        <v>344.9</v>
      </c>
    </row>
    <row r="81" spans="1:9" x14ac:dyDescent="0.2">
      <c r="A81" s="385"/>
      <c r="C81" s="315">
        <v>44029.541666666672</v>
      </c>
      <c r="D81" s="316">
        <v>1028.0999999999999</v>
      </c>
      <c r="E81" s="316">
        <v>0</v>
      </c>
      <c r="F81" s="316">
        <v>17.100000000000001</v>
      </c>
      <c r="G81" s="316">
        <v>64.599999999999994</v>
      </c>
      <c r="H81" s="316">
        <v>4.5999999999999996</v>
      </c>
      <c r="I81" s="316">
        <v>348.4</v>
      </c>
    </row>
    <row r="82" spans="1:9" x14ac:dyDescent="0.2">
      <c r="A82" s="385"/>
      <c r="C82" s="315">
        <v>44029.583333333328</v>
      </c>
      <c r="D82" s="316">
        <v>1027.9000000000001</v>
      </c>
      <c r="E82" s="316">
        <v>0</v>
      </c>
      <c r="F82" s="316">
        <v>16.899999999999999</v>
      </c>
      <c r="G82" s="316">
        <v>65.7</v>
      </c>
      <c r="H82" s="316">
        <v>3.9</v>
      </c>
      <c r="I82" s="316">
        <v>354</v>
      </c>
    </row>
    <row r="83" spans="1:9" x14ac:dyDescent="0.2">
      <c r="A83" s="385"/>
      <c r="C83" s="315">
        <v>44029.625</v>
      </c>
      <c r="D83" s="316">
        <v>1028.2</v>
      </c>
      <c r="E83" s="316">
        <v>0</v>
      </c>
      <c r="F83" s="316">
        <v>16.7</v>
      </c>
      <c r="G83" s="316">
        <v>66.7</v>
      </c>
      <c r="H83" s="316">
        <v>3.8</v>
      </c>
      <c r="I83" s="316">
        <v>352.8</v>
      </c>
    </row>
    <row r="84" spans="1:9" x14ac:dyDescent="0.2">
      <c r="A84" s="385"/>
      <c r="C84" s="315">
        <v>44029.666666666672</v>
      </c>
      <c r="D84" s="316">
        <v>1028.8</v>
      </c>
      <c r="E84" s="316">
        <v>0</v>
      </c>
      <c r="F84" s="316">
        <v>16.600000000000001</v>
      </c>
      <c r="G84" s="316">
        <v>67.7</v>
      </c>
      <c r="H84" s="316">
        <v>3.2</v>
      </c>
      <c r="I84" s="316">
        <v>346.7</v>
      </c>
    </row>
    <row r="85" spans="1:9" x14ac:dyDescent="0.2">
      <c r="A85" s="385"/>
      <c r="C85" s="315">
        <v>44029.708333333328</v>
      </c>
      <c r="D85" s="316">
        <v>1029.2</v>
      </c>
      <c r="E85" s="316">
        <v>0</v>
      </c>
      <c r="F85" s="316">
        <v>16.399999999999999</v>
      </c>
      <c r="G85" s="316">
        <v>69.599999999999994</v>
      </c>
      <c r="H85" s="316">
        <v>3.2</v>
      </c>
      <c r="I85" s="316">
        <v>355.4</v>
      </c>
    </row>
    <row r="86" spans="1:9" x14ac:dyDescent="0.2">
      <c r="A86" s="385"/>
      <c r="C86" s="315">
        <v>44029.75</v>
      </c>
      <c r="D86" s="316">
        <v>1029.7</v>
      </c>
      <c r="E86" s="316">
        <v>0</v>
      </c>
      <c r="F86" s="316">
        <v>16.399999999999999</v>
      </c>
      <c r="G86" s="316">
        <v>69.7</v>
      </c>
      <c r="H86" s="316">
        <v>2.8</v>
      </c>
      <c r="I86" s="316">
        <v>326.10000000000002</v>
      </c>
    </row>
    <row r="87" spans="1:9" x14ac:dyDescent="0.2">
      <c r="A87" s="385"/>
      <c r="C87" s="315">
        <v>44029.791666666672</v>
      </c>
      <c r="D87" s="316">
        <v>1030.0999999999999</v>
      </c>
      <c r="E87" s="316">
        <v>0</v>
      </c>
      <c r="F87" s="316">
        <v>16.3</v>
      </c>
      <c r="G87" s="316">
        <v>70.8</v>
      </c>
      <c r="H87" s="316">
        <v>2.9</v>
      </c>
      <c r="I87" s="316">
        <v>340.5</v>
      </c>
    </row>
    <row r="88" spans="1:9" x14ac:dyDescent="0.2">
      <c r="A88" s="385"/>
      <c r="C88" s="315">
        <v>44029.833333333328</v>
      </c>
      <c r="D88" s="316">
        <v>1030.3</v>
      </c>
      <c r="E88" s="316">
        <v>0</v>
      </c>
      <c r="F88" s="316">
        <v>16.3</v>
      </c>
      <c r="G88" s="316">
        <v>71.400000000000006</v>
      </c>
      <c r="H88" s="316">
        <v>2.5</v>
      </c>
      <c r="I88" s="316">
        <v>324.3</v>
      </c>
    </row>
    <row r="89" spans="1:9" x14ac:dyDescent="0.2">
      <c r="A89" s="385"/>
      <c r="C89" s="315">
        <v>44029.875</v>
      </c>
      <c r="D89" s="316">
        <v>1030.4000000000001</v>
      </c>
      <c r="E89" s="316">
        <v>0</v>
      </c>
      <c r="F89" s="316">
        <v>16.2</v>
      </c>
      <c r="G89" s="316">
        <v>71.599999999999994</v>
      </c>
      <c r="H89" s="316">
        <v>2.7</v>
      </c>
      <c r="I89" s="316">
        <v>346.5</v>
      </c>
    </row>
    <row r="90" spans="1:9" x14ac:dyDescent="0.2">
      <c r="A90" s="385"/>
      <c r="C90" s="315">
        <v>44029.916666666672</v>
      </c>
      <c r="D90" s="316">
        <v>1030</v>
      </c>
      <c r="E90" s="316">
        <v>0</v>
      </c>
      <c r="F90" s="316">
        <v>16.100000000000001</v>
      </c>
      <c r="G90" s="316">
        <v>71.900000000000006</v>
      </c>
      <c r="H90" s="316">
        <v>3</v>
      </c>
      <c r="I90" s="316">
        <v>355</v>
      </c>
    </row>
    <row r="91" spans="1:9" x14ac:dyDescent="0.2">
      <c r="A91" s="385"/>
      <c r="C91" s="315">
        <v>44029.958333333328</v>
      </c>
      <c r="D91" s="316">
        <v>1029.9000000000001</v>
      </c>
      <c r="E91" s="316">
        <v>0</v>
      </c>
      <c r="F91" s="316">
        <v>16.2</v>
      </c>
      <c r="G91" s="316">
        <v>71.900000000000006</v>
      </c>
      <c r="H91" s="316">
        <v>3.1</v>
      </c>
      <c r="I91" s="316">
        <v>357.5</v>
      </c>
    </row>
    <row r="92" spans="1:9" x14ac:dyDescent="0.2">
      <c r="A92" s="385"/>
      <c r="C92" s="315">
        <v>44030</v>
      </c>
      <c r="D92" s="316">
        <v>1029.2</v>
      </c>
      <c r="E92" s="316">
        <v>0</v>
      </c>
      <c r="F92" s="316">
        <v>16.100000000000001</v>
      </c>
      <c r="G92" s="316">
        <v>72.900000000000006</v>
      </c>
      <c r="H92" s="316">
        <v>2.9</v>
      </c>
      <c r="I92" s="316">
        <v>337.7</v>
      </c>
    </row>
    <row r="93" spans="1:9" x14ac:dyDescent="0.2">
      <c r="A93" s="385"/>
      <c r="C93" s="315">
        <v>44030.041666666672</v>
      </c>
      <c r="D93" s="316">
        <v>1028.8</v>
      </c>
      <c r="E93" s="316">
        <v>0</v>
      </c>
      <c r="F93" s="316">
        <v>15.9</v>
      </c>
      <c r="G93" s="316">
        <v>73.099999999999994</v>
      </c>
      <c r="H93" s="316">
        <v>2.9</v>
      </c>
      <c r="I93" s="316">
        <v>345.7</v>
      </c>
    </row>
    <row r="94" spans="1:9" x14ac:dyDescent="0.2">
      <c r="A94" s="385"/>
      <c r="C94" s="315">
        <v>44030.083333333328</v>
      </c>
      <c r="D94" s="316">
        <v>1028.5999999999999</v>
      </c>
      <c r="E94" s="316">
        <v>0</v>
      </c>
      <c r="F94" s="316">
        <v>15.9</v>
      </c>
      <c r="G94" s="316">
        <v>73.3</v>
      </c>
      <c r="H94" s="316">
        <v>2.5</v>
      </c>
      <c r="I94" s="316">
        <v>329</v>
      </c>
    </row>
    <row r="95" spans="1:9" x14ac:dyDescent="0.2">
      <c r="A95" s="385"/>
      <c r="C95" s="315">
        <v>44030.125</v>
      </c>
      <c r="D95" s="316">
        <v>1028.8</v>
      </c>
      <c r="E95" s="316">
        <v>0</v>
      </c>
      <c r="F95" s="316">
        <v>15.9</v>
      </c>
      <c r="G95" s="316">
        <v>72.8</v>
      </c>
      <c r="H95" s="316">
        <v>2.7</v>
      </c>
      <c r="I95" s="316">
        <v>2.2999999999999998</v>
      </c>
    </row>
    <row r="96" spans="1:9" x14ac:dyDescent="0.2">
      <c r="A96" s="385"/>
      <c r="C96" s="315">
        <v>44030.166666666672</v>
      </c>
      <c r="D96" s="316">
        <v>1028.9000000000001</v>
      </c>
      <c r="E96" s="316">
        <v>0</v>
      </c>
      <c r="F96" s="316">
        <v>16.100000000000001</v>
      </c>
      <c r="G96" s="316">
        <v>69.099999999999994</v>
      </c>
      <c r="H96" s="316">
        <v>2.9</v>
      </c>
      <c r="I96" s="316">
        <v>66.099999999999994</v>
      </c>
    </row>
    <row r="97" spans="1:9" x14ac:dyDescent="0.2">
      <c r="A97" s="385"/>
      <c r="C97" s="315">
        <v>44030.208333333328</v>
      </c>
      <c r="D97" s="316">
        <v>1029.3</v>
      </c>
      <c r="E97" s="316">
        <v>0</v>
      </c>
      <c r="F97" s="316">
        <v>16.2</v>
      </c>
      <c r="G97" s="316">
        <v>67.5</v>
      </c>
      <c r="H97" s="316">
        <v>2.8</v>
      </c>
      <c r="I97" s="316">
        <v>190.4</v>
      </c>
    </row>
    <row r="98" spans="1:9" x14ac:dyDescent="0.2">
      <c r="A98" s="385"/>
      <c r="C98" s="315">
        <v>44030.25</v>
      </c>
      <c r="D98" s="316">
        <v>1029.7</v>
      </c>
      <c r="E98" s="316">
        <v>0</v>
      </c>
      <c r="F98" s="316">
        <v>16.100000000000001</v>
      </c>
      <c r="G98" s="316">
        <v>65.900000000000006</v>
      </c>
      <c r="H98" s="316">
        <v>3.5</v>
      </c>
      <c r="I98" s="316">
        <v>180</v>
      </c>
    </row>
    <row r="99" spans="1:9" x14ac:dyDescent="0.2">
      <c r="A99" s="385"/>
      <c r="C99" s="315">
        <v>44030.291666666672</v>
      </c>
      <c r="D99" s="316">
        <v>1029.9000000000001</v>
      </c>
      <c r="E99" s="316">
        <v>0</v>
      </c>
      <c r="F99" s="316">
        <v>16.100000000000001</v>
      </c>
      <c r="G99" s="316">
        <v>64.5</v>
      </c>
      <c r="H99" s="316">
        <v>4.4000000000000004</v>
      </c>
      <c r="I99" s="316">
        <v>158.80000000000001</v>
      </c>
    </row>
    <row r="100" spans="1:9" x14ac:dyDescent="0.2">
      <c r="A100" s="385"/>
      <c r="C100" s="315">
        <v>44030.333333333328</v>
      </c>
      <c r="D100" s="316">
        <v>1030.0999999999999</v>
      </c>
      <c r="E100" s="316">
        <v>0</v>
      </c>
      <c r="F100" s="316">
        <v>16.5</v>
      </c>
      <c r="G100" s="316">
        <v>63.3</v>
      </c>
      <c r="H100" s="316">
        <v>3.1</v>
      </c>
      <c r="I100" s="316">
        <v>154.1</v>
      </c>
    </row>
    <row r="101" spans="1:9" x14ac:dyDescent="0.2">
      <c r="A101" s="385"/>
      <c r="C101" s="315">
        <v>44030.375</v>
      </c>
      <c r="D101" s="316">
        <v>1030</v>
      </c>
      <c r="E101" s="316">
        <v>0</v>
      </c>
      <c r="F101" s="316">
        <v>17.2</v>
      </c>
      <c r="G101" s="316">
        <v>60.9</v>
      </c>
      <c r="H101" s="316">
        <v>3</v>
      </c>
      <c r="I101" s="316">
        <v>333.3</v>
      </c>
    </row>
    <row r="102" spans="1:9" x14ac:dyDescent="0.2">
      <c r="A102" s="385"/>
      <c r="C102" s="315">
        <v>44030.416666666672</v>
      </c>
      <c r="D102" s="316">
        <v>1029.3</v>
      </c>
      <c r="E102" s="316">
        <v>0</v>
      </c>
      <c r="F102" s="316">
        <v>18.2</v>
      </c>
      <c r="G102" s="316">
        <v>58.8</v>
      </c>
      <c r="H102" s="316">
        <v>5</v>
      </c>
      <c r="I102" s="316">
        <v>310.2</v>
      </c>
    </row>
    <row r="103" spans="1:9" x14ac:dyDescent="0.2">
      <c r="A103" s="385"/>
      <c r="C103" s="315">
        <v>44030.458333333328</v>
      </c>
      <c r="D103" s="316">
        <v>1028.3</v>
      </c>
      <c r="E103" s="316">
        <v>0</v>
      </c>
      <c r="F103" s="316">
        <v>18.399999999999999</v>
      </c>
      <c r="G103" s="316">
        <v>59.9</v>
      </c>
      <c r="H103" s="316">
        <v>5.5</v>
      </c>
      <c r="I103" s="316">
        <v>313.8</v>
      </c>
    </row>
    <row r="104" spans="1:9" x14ac:dyDescent="0.2">
      <c r="A104" s="385"/>
      <c r="C104" s="315">
        <v>44030.5</v>
      </c>
      <c r="D104" s="316">
        <v>1027.9000000000001</v>
      </c>
      <c r="E104" s="316">
        <v>0</v>
      </c>
      <c r="F104" s="316">
        <v>18.8</v>
      </c>
      <c r="G104" s="316">
        <v>59.5</v>
      </c>
      <c r="H104" s="316">
        <v>6</v>
      </c>
      <c r="I104" s="316">
        <v>309.3</v>
      </c>
    </row>
    <row r="105" spans="1:9" x14ac:dyDescent="0.2">
      <c r="A105" s="385"/>
      <c r="C105" s="315">
        <v>44030.541666666672</v>
      </c>
      <c r="D105" s="316">
        <v>1027.3</v>
      </c>
      <c r="E105" s="316">
        <v>0</v>
      </c>
      <c r="F105" s="316">
        <v>18.600000000000001</v>
      </c>
      <c r="G105" s="316">
        <v>61.6</v>
      </c>
      <c r="H105" s="316">
        <v>6.2</v>
      </c>
      <c r="I105" s="316">
        <v>306.39999999999998</v>
      </c>
    </row>
    <row r="106" spans="1:9" x14ac:dyDescent="0.2">
      <c r="A106" s="385"/>
      <c r="C106" s="315">
        <v>44030.583333333328</v>
      </c>
      <c r="D106" s="316">
        <v>1027.7</v>
      </c>
      <c r="E106" s="316">
        <v>0</v>
      </c>
      <c r="F106" s="316">
        <v>18.3</v>
      </c>
      <c r="G106" s="316">
        <v>64.400000000000006</v>
      </c>
      <c r="H106" s="316">
        <v>5.9</v>
      </c>
      <c r="I106" s="316">
        <v>307.2</v>
      </c>
    </row>
    <row r="107" spans="1:9" x14ac:dyDescent="0.2">
      <c r="A107" s="385"/>
      <c r="C107" s="315">
        <v>44030.625</v>
      </c>
      <c r="D107" s="316">
        <v>1027.4000000000001</v>
      </c>
      <c r="E107" s="316">
        <v>0</v>
      </c>
      <c r="F107" s="316">
        <v>18.100000000000001</v>
      </c>
      <c r="G107" s="316">
        <v>65.599999999999994</v>
      </c>
      <c r="H107" s="316">
        <v>5.5</v>
      </c>
      <c r="I107" s="316">
        <v>295</v>
      </c>
    </row>
    <row r="108" spans="1:9" x14ac:dyDescent="0.2">
      <c r="A108" s="385"/>
      <c r="C108" s="315">
        <v>44030.666666666672</v>
      </c>
      <c r="D108" s="316">
        <v>1027.5</v>
      </c>
      <c r="E108" s="316">
        <v>0</v>
      </c>
      <c r="F108" s="316">
        <v>17.8</v>
      </c>
      <c r="G108" s="316">
        <v>65.3</v>
      </c>
      <c r="H108" s="316">
        <v>5.9</v>
      </c>
      <c r="I108" s="316">
        <v>285.7</v>
      </c>
    </row>
    <row r="109" spans="1:9" x14ac:dyDescent="0.2">
      <c r="A109" s="385"/>
      <c r="C109" s="315">
        <v>44030.708333333328</v>
      </c>
      <c r="D109" s="316">
        <v>1028.2</v>
      </c>
      <c r="E109" s="316">
        <v>0</v>
      </c>
      <c r="F109" s="316">
        <v>17.399999999999999</v>
      </c>
      <c r="G109" s="316">
        <v>64.5</v>
      </c>
      <c r="H109" s="316">
        <v>5.5</v>
      </c>
      <c r="I109" s="316">
        <v>239.7</v>
      </c>
    </row>
    <row r="110" spans="1:9" x14ac:dyDescent="0.2">
      <c r="A110" s="385"/>
      <c r="C110" s="315">
        <v>44030.75</v>
      </c>
      <c r="D110" s="316">
        <v>1028.5</v>
      </c>
      <c r="E110" s="316">
        <v>0</v>
      </c>
      <c r="F110" s="316">
        <v>17.2</v>
      </c>
      <c r="G110" s="316">
        <v>65.099999999999994</v>
      </c>
      <c r="H110" s="316">
        <v>5.5</v>
      </c>
      <c r="I110" s="316">
        <v>217.4</v>
      </c>
    </row>
    <row r="111" spans="1:9" x14ac:dyDescent="0.2">
      <c r="A111" s="385"/>
      <c r="C111" s="315">
        <v>44030.791666666672</v>
      </c>
      <c r="D111" s="316">
        <v>1029</v>
      </c>
      <c r="E111" s="316">
        <v>0</v>
      </c>
      <c r="F111" s="316">
        <v>17.2</v>
      </c>
      <c r="G111" s="316">
        <v>65.8</v>
      </c>
      <c r="H111" s="316">
        <v>4.8</v>
      </c>
      <c r="I111" s="316">
        <v>221.9</v>
      </c>
    </row>
    <row r="112" spans="1:9" x14ac:dyDescent="0.2">
      <c r="A112" s="385"/>
      <c r="C112" s="315">
        <v>44030.833333333328</v>
      </c>
      <c r="D112" s="316">
        <v>1029.4000000000001</v>
      </c>
      <c r="E112" s="316">
        <v>0</v>
      </c>
      <c r="F112" s="316">
        <v>17.2</v>
      </c>
      <c r="G112" s="316">
        <v>64.8</v>
      </c>
      <c r="H112" s="316">
        <v>5.2</v>
      </c>
      <c r="I112" s="316">
        <v>208</v>
      </c>
    </row>
    <row r="113" spans="1:9" x14ac:dyDescent="0.2">
      <c r="A113" s="385"/>
      <c r="C113" s="315">
        <v>44030.875</v>
      </c>
      <c r="D113" s="316">
        <v>1029.5</v>
      </c>
      <c r="E113" s="316">
        <v>0</v>
      </c>
      <c r="F113" s="316">
        <v>17.100000000000001</v>
      </c>
      <c r="G113" s="316">
        <v>64.5</v>
      </c>
      <c r="H113" s="316">
        <v>5.2</v>
      </c>
      <c r="I113" s="316">
        <v>220.5</v>
      </c>
    </row>
    <row r="114" spans="1:9" x14ac:dyDescent="0.2">
      <c r="A114" s="385"/>
      <c r="C114" s="315">
        <v>44030.916666666672</v>
      </c>
      <c r="D114" s="316">
        <v>1029.5</v>
      </c>
      <c r="E114" s="316">
        <v>0</v>
      </c>
      <c r="F114" s="316">
        <v>17.100000000000001</v>
      </c>
      <c r="G114" s="316">
        <v>64.900000000000006</v>
      </c>
      <c r="H114" s="316">
        <v>4.5999999999999996</v>
      </c>
      <c r="I114" s="316">
        <v>231</v>
      </c>
    </row>
    <row r="115" spans="1:9" x14ac:dyDescent="0.2">
      <c r="A115" s="385"/>
      <c r="C115" s="315">
        <v>44030.958333333328</v>
      </c>
      <c r="D115" s="316">
        <v>1029.2</v>
      </c>
      <c r="E115" s="316">
        <v>0</v>
      </c>
      <c r="F115" s="316">
        <v>17</v>
      </c>
      <c r="G115" s="316">
        <v>65</v>
      </c>
      <c r="H115" s="316">
        <v>5.3</v>
      </c>
      <c r="I115" s="316">
        <v>212.1</v>
      </c>
    </row>
    <row r="116" spans="1:9" x14ac:dyDescent="0.2">
      <c r="A116" s="385"/>
      <c r="C116" s="315">
        <v>44031</v>
      </c>
      <c r="D116" s="316">
        <v>1029.5</v>
      </c>
      <c r="E116" s="316">
        <v>0</v>
      </c>
      <c r="F116" s="316">
        <v>16.899999999999999</v>
      </c>
      <c r="G116" s="316">
        <v>66.2</v>
      </c>
      <c r="H116" s="316">
        <v>4.7</v>
      </c>
      <c r="I116" s="316">
        <v>214.7</v>
      </c>
    </row>
    <row r="117" spans="1:9" x14ac:dyDescent="0.2">
      <c r="A117" s="385"/>
      <c r="C117" s="315">
        <v>44031.041666666672</v>
      </c>
      <c r="D117" s="316">
        <v>1029.0999999999999</v>
      </c>
      <c r="E117" s="316">
        <v>0</v>
      </c>
      <c r="F117" s="316">
        <v>16.899999999999999</v>
      </c>
      <c r="G117" s="316">
        <v>65.2</v>
      </c>
      <c r="H117" s="316">
        <v>4.0999999999999996</v>
      </c>
      <c r="I117" s="316">
        <v>224.7</v>
      </c>
    </row>
    <row r="118" spans="1:9" x14ac:dyDescent="0.2">
      <c r="A118" s="385"/>
      <c r="C118" s="315">
        <v>44031.083333333328</v>
      </c>
      <c r="D118" s="316">
        <v>1028.7</v>
      </c>
      <c r="E118" s="316">
        <v>0</v>
      </c>
      <c r="F118" s="316">
        <v>17</v>
      </c>
      <c r="G118" s="316">
        <v>64.400000000000006</v>
      </c>
      <c r="H118" s="316">
        <v>4</v>
      </c>
      <c r="I118" s="316">
        <v>224.2</v>
      </c>
    </row>
    <row r="119" spans="1:9" x14ac:dyDescent="0.2">
      <c r="A119" s="385"/>
      <c r="C119" s="315">
        <v>44031.125</v>
      </c>
      <c r="D119" s="316">
        <v>1028.5999999999999</v>
      </c>
      <c r="E119" s="316">
        <v>0</v>
      </c>
      <c r="F119" s="316">
        <v>16.899999999999999</v>
      </c>
      <c r="G119" s="316">
        <v>63.1</v>
      </c>
      <c r="H119" s="316">
        <v>3.9</v>
      </c>
      <c r="I119" s="316">
        <v>193.7</v>
      </c>
    </row>
    <row r="120" spans="1:9" x14ac:dyDescent="0.2">
      <c r="A120" s="385"/>
      <c r="C120" s="315">
        <v>44031.166666666672</v>
      </c>
      <c r="D120" s="316">
        <v>1028.5999999999999</v>
      </c>
      <c r="E120" s="316">
        <v>0</v>
      </c>
      <c r="F120" s="316">
        <v>16.899999999999999</v>
      </c>
      <c r="G120" s="316">
        <v>63.2</v>
      </c>
      <c r="H120" s="316">
        <v>3.7</v>
      </c>
      <c r="I120" s="316">
        <v>205.9</v>
      </c>
    </row>
    <row r="121" spans="1:9" x14ac:dyDescent="0.2">
      <c r="A121" s="385"/>
      <c r="C121" s="315">
        <v>44031.208333333328</v>
      </c>
      <c r="D121" s="316">
        <v>1028.5999999999999</v>
      </c>
      <c r="E121" s="316">
        <v>0</v>
      </c>
      <c r="F121" s="316">
        <v>16.899999999999999</v>
      </c>
      <c r="G121" s="316">
        <v>61.9</v>
      </c>
      <c r="H121" s="316">
        <v>2.9</v>
      </c>
      <c r="I121" s="316">
        <v>138</v>
      </c>
    </row>
    <row r="122" spans="1:9" x14ac:dyDescent="0.2">
      <c r="A122" s="385"/>
      <c r="C122" s="315">
        <v>44031.25</v>
      </c>
      <c r="D122" s="316">
        <v>1029</v>
      </c>
      <c r="E122" s="316">
        <v>0</v>
      </c>
      <c r="F122" s="316">
        <v>16.8</v>
      </c>
      <c r="G122" s="316">
        <v>61.4</v>
      </c>
      <c r="H122" s="316">
        <v>3.6</v>
      </c>
      <c r="I122" s="316">
        <v>138.9</v>
      </c>
    </row>
    <row r="123" spans="1:9" x14ac:dyDescent="0.2">
      <c r="A123" s="385"/>
      <c r="C123" s="315">
        <v>44031.291666666672</v>
      </c>
      <c r="D123" s="316">
        <v>1029.5</v>
      </c>
      <c r="E123" s="316">
        <v>0</v>
      </c>
      <c r="F123" s="316">
        <v>16.7</v>
      </c>
      <c r="G123" s="316">
        <v>61.1</v>
      </c>
      <c r="H123" s="316">
        <v>4.8</v>
      </c>
      <c r="I123" s="316">
        <v>160.9</v>
      </c>
    </row>
    <row r="124" spans="1:9" x14ac:dyDescent="0.2">
      <c r="A124" s="385"/>
      <c r="C124" s="315">
        <v>44031.333333333328</v>
      </c>
      <c r="D124" s="316">
        <v>1030</v>
      </c>
      <c r="E124" s="316">
        <v>0</v>
      </c>
      <c r="F124" s="316">
        <v>17</v>
      </c>
      <c r="G124" s="316">
        <v>60.3</v>
      </c>
      <c r="H124" s="316">
        <v>3.1</v>
      </c>
      <c r="I124" s="316">
        <v>181.6</v>
      </c>
    </row>
    <row r="125" spans="1:9" x14ac:dyDescent="0.2">
      <c r="A125" s="385"/>
      <c r="C125" s="315">
        <v>44031.375</v>
      </c>
      <c r="D125" s="316">
        <v>1030.0999999999999</v>
      </c>
      <c r="E125" s="316">
        <v>0</v>
      </c>
      <c r="F125" s="316">
        <v>17.899999999999999</v>
      </c>
      <c r="G125" s="316">
        <v>58.3</v>
      </c>
      <c r="H125" s="316">
        <v>3.6</v>
      </c>
      <c r="I125" s="316">
        <v>304.3</v>
      </c>
    </row>
    <row r="126" spans="1:9" x14ac:dyDescent="0.2">
      <c r="A126" s="385"/>
      <c r="C126" s="315">
        <v>44031.416666666672</v>
      </c>
      <c r="D126" s="316">
        <v>1029.5</v>
      </c>
      <c r="E126" s="316">
        <v>0</v>
      </c>
      <c r="F126" s="316">
        <v>18.399999999999999</v>
      </c>
      <c r="G126" s="316">
        <v>57.6</v>
      </c>
      <c r="H126" s="316">
        <v>4.5999999999999996</v>
      </c>
      <c r="I126" s="316">
        <v>311.39999999999998</v>
      </c>
    </row>
    <row r="127" spans="1:9" x14ac:dyDescent="0.2">
      <c r="A127" s="385"/>
      <c r="C127" s="315">
        <v>44031.458333333328</v>
      </c>
      <c r="D127" s="316">
        <v>1029</v>
      </c>
      <c r="E127" s="316">
        <v>0</v>
      </c>
      <c r="F127" s="316">
        <v>18.899999999999999</v>
      </c>
      <c r="G127" s="316">
        <v>57.7</v>
      </c>
      <c r="H127" s="316">
        <v>5</v>
      </c>
      <c r="I127" s="316">
        <v>296.3</v>
      </c>
    </row>
    <row r="128" spans="1:9" x14ac:dyDescent="0.2">
      <c r="A128" s="385"/>
      <c r="C128" s="315">
        <v>44031.5</v>
      </c>
      <c r="D128" s="316">
        <v>1028.5</v>
      </c>
      <c r="E128" s="316">
        <v>0</v>
      </c>
      <c r="F128" s="316">
        <v>19.100000000000001</v>
      </c>
      <c r="G128" s="316">
        <v>56.1</v>
      </c>
      <c r="H128" s="316">
        <v>4.8</v>
      </c>
      <c r="I128" s="316">
        <v>319.89999999999998</v>
      </c>
    </row>
    <row r="129" spans="1:9" x14ac:dyDescent="0.2">
      <c r="A129" s="385"/>
      <c r="C129" s="315">
        <v>44031.541666666672</v>
      </c>
      <c r="D129" s="316">
        <v>1027.8</v>
      </c>
      <c r="E129" s="316">
        <v>0</v>
      </c>
      <c r="F129" s="316">
        <v>19.399999999999999</v>
      </c>
      <c r="G129" s="316">
        <v>56.9</v>
      </c>
      <c r="H129" s="316">
        <v>5.3</v>
      </c>
      <c r="I129" s="316">
        <v>314.7</v>
      </c>
    </row>
    <row r="130" spans="1:9" x14ac:dyDescent="0.2">
      <c r="A130" s="385"/>
      <c r="C130" s="315">
        <v>44031.583333333328</v>
      </c>
      <c r="D130" s="316">
        <v>1027.5</v>
      </c>
      <c r="E130" s="316">
        <v>0</v>
      </c>
      <c r="F130" s="316">
        <v>18.399999999999999</v>
      </c>
      <c r="G130" s="316">
        <v>62.9</v>
      </c>
      <c r="H130" s="316">
        <v>6.7</v>
      </c>
      <c r="I130" s="316">
        <v>298.60000000000002</v>
      </c>
    </row>
    <row r="131" spans="1:9" x14ac:dyDescent="0.2">
      <c r="A131" s="385"/>
      <c r="C131" s="315">
        <v>44031.625</v>
      </c>
      <c r="D131" s="316">
        <v>1027.5</v>
      </c>
      <c r="E131" s="316">
        <v>0</v>
      </c>
      <c r="F131" s="316">
        <v>17.8</v>
      </c>
      <c r="G131" s="316">
        <v>65.8</v>
      </c>
      <c r="H131" s="316">
        <v>6.4</v>
      </c>
      <c r="I131" s="316">
        <v>287.89999999999998</v>
      </c>
    </row>
    <row r="132" spans="1:9" x14ac:dyDescent="0.2">
      <c r="A132" s="385"/>
      <c r="C132" s="315">
        <v>44031.666666666672</v>
      </c>
      <c r="D132" s="316">
        <v>1027.9000000000001</v>
      </c>
      <c r="E132" s="316">
        <v>0</v>
      </c>
      <c r="F132" s="316">
        <v>17.600000000000001</v>
      </c>
      <c r="G132" s="316">
        <v>64.5</v>
      </c>
      <c r="H132" s="316">
        <v>6.3</v>
      </c>
      <c r="I132" s="316">
        <v>274.8</v>
      </c>
    </row>
    <row r="133" spans="1:9" x14ac:dyDescent="0.2">
      <c r="A133" s="385"/>
      <c r="C133" s="315">
        <v>44031.708333333328</v>
      </c>
      <c r="D133" s="316">
        <v>1028.3</v>
      </c>
      <c r="E133" s="316">
        <v>0</v>
      </c>
      <c r="F133" s="316">
        <v>17.3</v>
      </c>
      <c r="G133" s="316">
        <v>65.099999999999994</v>
      </c>
      <c r="H133" s="316">
        <v>5.3</v>
      </c>
      <c r="I133" s="316">
        <v>247.5</v>
      </c>
    </row>
    <row r="134" spans="1:9" x14ac:dyDescent="0.2">
      <c r="A134" s="385"/>
      <c r="C134" s="315">
        <v>44031.75</v>
      </c>
      <c r="D134" s="316">
        <v>1028.3</v>
      </c>
      <c r="E134" s="316">
        <v>0</v>
      </c>
      <c r="F134" s="316">
        <v>17.2</v>
      </c>
      <c r="G134" s="316">
        <v>65.5</v>
      </c>
      <c r="H134" s="316">
        <v>5.4</v>
      </c>
      <c r="I134" s="316">
        <v>214.8</v>
      </c>
    </row>
    <row r="135" spans="1:9" x14ac:dyDescent="0.2">
      <c r="A135" s="385"/>
      <c r="C135" s="315">
        <v>44031.791666666672</v>
      </c>
      <c r="D135" s="316">
        <v>1028.5999999999999</v>
      </c>
      <c r="E135" s="316">
        <v>0</v>
      </c>
      <c r="F135" s="316">
        <v>16.899999999999999</v>
      </c>
      <c r="G135" s="316">
        <v>66.7</v>
      </c>
      <c r="H135" s="316">
        <v>5.7</v>
      </c>
      <c r="I135" s="316">
        <v>214.9</v>
      </c>
    </row>
    <row r="136" spans="1:9" x14ac:dyDescent="0.2">
      <c r="A136" s="385"/>
      <c r="C136" s="315">
        <v>44031.833333333328</v>
      </c>
      <c r="D136" s="316">
        <v>1029</v>
      </c>
      <c r="E136" s="316">
        <v>0</v>
      </c>
      <c r="F136" s="316">
        <v>16.899999999999999</v>
      </c>
      <c r="G136" s="316">
        <v>67.099999999999994</v>
      </c>
      <c r="H136" s="316">
        <v>5.7</v>
      </c>
      <c r="I136" s="316">
        <v>209.2</v>
      </c>
    </row>
    <row r="137" spans="1:9" x14ac:dyDescent="0.2">
      <c r="A137" s="385"/>
      <c r="C137" s="315">
        <v>44031.875</v>
      </c>
      <c r="D137" s="316">
        <v>1029</v>
      </c>
      <c r="E137" s="316">
        <v>0</v>
      </c>
      <c r="F137" s="316">
        <v>16.899999999999999</v>
      </c>
      <c r="G137" s="316">
        <v>66.2</v>
      </c>
      <c r="H137" s="316">
        <v>5.8</v>
      </c>
      <c r="I137" s="316">
        <v>210.1</v>
      </c>
    </row>
    <row r="138" spans="1:9" x14ac:dyDescent="0.2">
      <c r="A138" s="385"/>
      <c r="C138" s="315">
        <v>44031.916666666672</v>
      </c>
      <c r="D138" s="316">
        <v>1029.0999999999999</v>
      </c>
      <c r="E138" s="316">
        <v>0</v>
      </c>
      <c r="F138" s="316">
        <v>16.8</v>
      </c>
      <c r="G138" s="316">
        <v>66</v>
      </c>
      <c r="H138" s="316">
        <v>5.6</v>
      </c>
      <c r="I138" s="316">
        <v>208.8</v>
      </c>
    </row>
    <row r="139" spans="1:9" x14ac:dyDescent="0.2">
      <c r="A139" s="385"/>
      <c r="C139" s="315">
        <v>44031.958333333328</v>
      </c>
      <c r="D139" s="316">
        <v>1029</v>
      </c>
      <c r="E139" s="316">
        <v>0</v>
      </c>
      <c r="F139" s="316">
        <v>16.8</v>
      </c>
      <c r="G139" s="316">
        <v>66.099999999999994</v>
      </c>
      <c r="H139" s="316">
        <v>5.2</v>
      </c>
      <c r="I139" s="316">
        <v>213.6</v>
      </c>
    </row>
    <row r="140" spans="1:9" x14ac:dyDescent="0.2">
      <c r="A140" s="385"/>
      <c r="C140" s="315">
        <v>44032</v>
      </c>
      <c r="D140" s="316">
        <v>1028.8</v>
      </c>
      <c r="E140" s="316">
        <v>0</v>
      </c>
      <c r="F140" s="316">
        <v>16.7</v>
      </c>
      <c r="G140" s="316">
        <v>66.099999999999994</v>
      </c>
      <c r="H140" s="316">
        <v>5</v>
      </c>
      <c r="I140" s="316">
        <v>218.5</v>
      </c>
    </row>
    <row r="141" spans="1:9" x14ac:dyDescent="0.2">
      <c r="A141" s="385"/>
      <c r="C141" s="315">
        <v>44032.041666666672</v>
      </c>
      <c r="D141" s="316">
        <v>1028.9000000000001</v>
      </c>
      <c r="E141" s="316">
        <v>0</v>
      </c>
      <c r="F141" s="316">
        <v>16.600000000000001</v>
      </c>
      <c r="G141" s="316">
        <v>65.5</v>
      </c>
      <c r="H141" s="316">
        <v>4.5</v>
      </c>
      <c r="I141" s="316">
        <v>216.9</v>
      </c>
    </row>
    <row r="142" spans="1:9" x14ac:dyDescent="0.2">
      <c r="A142" s="385"/>
      <c r="C142" s="315">
        <v>44032.083333333328</v>
      </c>
      <c r="D142" s="316">
        <v>1028.2</v>
      </c>
      <c r="E142" s="316">
        <v>0</v>
      </c>
      <c r="F142" s="316">
        <v>16.600000000000001</v>
      </c>
      <c r="G142" s="316">
        <v>65.8</v>
      </c>
      <c r="H142" s="316">
        <v>4.5</v>
      </c>
      <c r="I142" s="316">
        <v>208.2</v>
      </c>
    </row>
    <row r="143" spans="1:9" x14ac:dyDescent="0.2">
      <c r="A143" s="385"/>
      <c r="C143" s="315">
        <v>44032.125</v>
      </c>
      <c r="D143" s="316">
        <v>1027.9000000000001</v>
      </c>
      <c r="E143" s="316">
        <v>0</v>
      </c>
      <c r="F143" s="316">
        <v>16.5</v>
      </c>
      <c r="G143" s="316">
        <v>66</v>
      </c>
      <c r="H143" s="316">
        <v>5.2</v>
      </c>
      <c r="I143" s="316">
        <v>225.6</v>
      </c>
    </row>
    <row r="144" spans="1:9" x14ac:dyDescent="0.2">
      <c r="A144" s="385"/>
      <c r="C144" s="315">
        <v>44032.166666666672</v>
      </c>
      <c r="D144" s="316">
        <v>1028.0999999999999</v>
      </c>
      <c r="E144" s="316">
        <v>0</v>
      </c>
      <c r="F144" s="316">
        <v>16.600000000000001</v>
      </c>
      <c r="G144" s="316">
        <v>65.599999999999994</v>
      </c>
      <c r="H144" s="316">
        <v>4.4000000000000004</v>
      </c>
      <c r="I144" s="316">
        <v>222.2</v>
      </c>
    </row>
    <row r="145" spans="1:9" x14ac:dyDescent="0.2">
      <c r="A145" s="385"/>
      <c r="C145" s="315">
        <v>44032.208333333328</v>
      </c>
      <c r="D145" s="316">
        <v>1028.3</v>
      </c>
      <c r="E145" s="316">
        <v>0</v>
      </c>
      <c r="F145" s="316">
        <v>16.600000000000001</v>
      </c>
      <c r="G145" s="316">
        <v>65.2</v>
      </c>
      <c r="H145" s="316">
        <v>4</v>
      </c>
      <c r="I145" s="316">
        <v>219.4</v>
      </c>
    </row>
    <row r="146" spans="1:9" x14ac:dyDescent="0.2">
      <c r="A146" s="385"/>
      <c r="C146" s="315">
        <v>44032.25</v>
      </c>
      <c r="D146" s="316">
        <v>1028.5999999999999</v>
      </c>
      <c r="E146" s="316">
        <v>0</v>
      </c>
      <c r="F146" s="316">
        <v>16.600000000000001</v>
      </c>
      <c r="G146" s="316">
        <v>63.2</v>
      </c>
      <c r="H146" s="316">
        <v>3.4</v>
      </c>
      <c r="I146" s="316">
        <v>126.5</v>
      </c>
    </row>
    <row r="147" spans="1:9" x14ac:dyDescent="0.2">
      <c r="A147" s="385"/>
      <c r="C147" s="315">
        <v>44032.291666666672</v>
      </c>
      <c r="D147" s="316">
        <v>1028.5</v>
      </c>
      <c r="E147" s="316">
        <v>0</v>
      </c>
      <c r="F147" s="316">
        <v>16.8</v>
      </c>
      <c r="G147" s="316">
        <v>63</v>
      </c>
      <c r="H147" s="316">
        <v>3.1</v>
      </c>
      <c r="I147" s="316">
        <v>141.5</v>
      </c>
    </row>
    <row r="148" spans="1:9" x14ac:dyDescent="0.2">
      <c r="A148" s="385"/>
      <c r="C148" s="315">
        <v>44032.333333333328</v>
      </c>
      <c r="D148" s="316">
        <v>1028.7</v>
      </c>
      <c r="E148" s="316">
        <v>0</v>
      </c>
      <c r="F148" s="316">
        <v>17.5</v>
      </c>
      <c r="G148" s="316">
        <v>60.7</v>
      </c>
      <c r="H148" s="316">
        <v>2.9</v>
      </c>
      <c r="I148" s="316">
        <v>335.9</v>
      </c>
    </row>
    <row r="149" spans="1:9" x14ac:dyDescent="0.2">
      <c r="A149" s="385"/>
      <c r="C149" s="315">
        <v>44032.375</v>
      </c>
      <c r="D149" s="316">
        <v>1028.8</v>
      </c>
      <c r="E149" s="316">
        <v>0</v>
      </c>
      <c r="F149" s="316">
        <v>18.100000000000001</v>
      </c>
      <c r="G149" s="316">
        <v>60.2</v>
      </c>
      <c r="H149" s="316">
        <v>4.5</v>
      </c>
      <c r="I149" s="316">
        <v>325.10000000000002</v>
      </c>
    </row>
    <row r="150" spans="1:9" x14ac:dyDescent="0.2">
      <c r="A150" s="385"/>
      <c r="C150" s="315">
        <v>44032.416666666672</v>
      </c>
      <c r="D150" s="316">
        <v>1028.5</v>
      </c>
      <c r="E150" s="316">
        <v>0</v>
      </c>
      <c r="F150" s="316">
        <v>18.2</v>
      </c>
      <c r="G150" s="316">
        <v>62.1</v>
      </c>
      <c r="H150" s="316">
        <v>4.8</v>
      </c>
      <c r="I150" s="316">
        <v>315.39999999999998</v>
      </c>
    </row>
    <row r="151" spans="1:9" x14ac:dyDescent="0.2">
      <c r="A151" s="385"/>
      <c r="C151" s="315">
        <v>44032.458333333328</v>
      </c>
      <c r="D151" s="316">
        <v>1028.2</v>
      </c>
      <c r="E151" s="316">
        <v>0</v>
      </c>
      <c r="F151" s="316">
        <v>18.600000000000001</v>
      </c>
      <c r="G151" s="316">
        <v>60.4</v>
      </c>
      <c r="H151" s="316">
        <v>5.3</v>
      </c>
      <c r="I151" s="316">
        <v>318</v>
      </c>
    </row>
    <row r="152" spans="1:9" x14ac:dyDescent="0.2">
      <c r="A152" s="385"/>
      <c r="C152" s="315">
        <v>44032.5</v>
      </c>
      <c r="D152" s="316">
        <v>1027.7</v>
      </c>
      <c r="E152" s="316">
        <v>0</v>
      </c>
      <c r="F152" s="316">
        <v>18.600000000000001</v>
      </c>
      <c r="G152" s="316">
        <v>61.3</v>
      </c>
      <c r="H152" s="316">
        <v>5</v>
      </c>
      <c r="I152" s="316">
        <v>321.8</v>
      </c>
    </row>
    <row r="153" spans="1:9" x14ac:dyDescent="0.2">
      <c r="A153" s="385"/>
      <c r="C153" s="315">
        <v>44032.541666666672</v>
      </c>
      <c r="D153" s="316">
        <v>1027.0999999999999</v>
      </c>
      <c r="E153" s="316">
        <v>0</v>
      </c>
      <c r="F153" s="316">
        <v>18.5</v>
      </c>
      <c r="G153" s="316">
        <v>63.7</v>
      </c>
      <c r="H153" s="316">
        <v>5.4</v>
      </c>
      <c r="I153" s="316">
        <v>308.60000000000002</v>
      </c>
    </row>
    <row r="154" spans="1:9" x14ac:dyDescent="0.2">
      <c r="A154" s="385"/>
      <c r="C154" s="315">
        <v>44032.583333333328</v>
      </c>
      <c r="D154" s="316">
        <v>1027.5</v>
      </c>
      <c r="E154" s="316">
        <v>0</v>
      </c>
      <c r="F154" s="316">
        <v>17.8</v>
      </c>
      <c r="G154" s="316">
        <v>65.7</v>
      </c>
      <c r="H154" s="316">
        <v>4.5999999999999996</v>
      </c>
      <c r="I154" s="316">
        <v>304.2</v>
      </c>
    </row>
    <row r="155" spans="1:9" x14ac:dyDescent="0.2">
      <c r="A155" s="385"/>
      <c r="C155" s="315">
        <v>44032.625</v>
      </c>
      <c r="D155" s="316">
        <v>1028</v>
      </c>
      <c r="E155" s="316">
        <v>0</v>
      </c>
      <c r="F155" s="316">
        <v>17.399999999999999</v>
      </c>
      <c r="G155" s="316">
        <v>67.5</v>
      </c>
      <c r="H155" s="316">
        <v>4.2</v>
      </c>
      <c r="I155" s="316">
        <v>313.2</v>
      </c>
    </row>
    <row r="156" spans="1:9" x14ac:dyDescent="0.2">
      <c r="A156" s="385"/>
      <c r="C156" s="315">
        <v>44032.666666666672</v>
      </c>
      <c r="D156" s="316">
        <v>1028.3</v>
      </c>
      <c r="E156" s="316">
        <v>0</v>
      </c>
      <c r="F156" s="316">
        <v>17.2</v>
      </c>
      <c r="G156" s="316">
        <v>68.900000000000006</v>
      </c>
      <c r="H156" s="316">
        <v>3.9</v>
      </c>
      <c r="I156" s="316">
        <v>301.10000000000002</v>
      </c>
    </row>
    <row r="157" spans="1:9" x14ac:dyDescent="0.2">
      <c r="A157" s="385"/>
      <c r="C157" s="315">
        <v>44032.708333333328</v>
      </c>
      <c r="D157" s="316">
        <v>1028.8</v>
      </c>
      <c r="E157" s="316">
        <v>0</v>
      </c>
      <c r="F157" s="316">
        <v>17</v>
      </c>
      <c r="G157" s="316">
        <v>68.099999999999994</v>
      </c>
      <c r="H157" s="316">
        <v>5</v>
      </c>
      <c r="I157" s="316">
        <v>277.89999999999998</v>
      </c>
    </row>
    <row r="158" spans="1:9" x14ac:dyDescent="0.2">
      <c r="A158" s="385"/>
      <c r="C158" s="315">
        <v>44032.75</v>
      </c>
      <c r="D158" s="316">
        <v>1029.5</v>
      </c>
      <c r="E158" s="316">
        <v>0</v>
      </c>
      <c r="F158" s="316">
        <v>17</v>
      </c>
      <c r="G158" s="316">
        <v>67.900000000000006</v>
      </c>
      <c r="H158" s="316">
        <v>4.5</v>
      </c>
      <c r="I158" s="316">
        <v>254.9</v>
      </c>
    </row>
    <row r="159" spans="1:9" x14ac:dyDescent="0.2">
      <c r="A159" s="385"/>
      <c r="C159" s="315">
        <v>44032.791666666672</v>
      </c>
      <c r="D159" s="316">
        <v>1029.8</v>
      </c>
      <c r="E159" s="316">
        <v>0</v>
      </c>
      <c r="F159" s="316">
        <v>17.100000000000001</v>
      </c>
      <c r="G159" s="316">
        <v>66.7</v>
      </c>
      <c r="H159" s="316">
        <v>4.5999999999999996</v>
      </c>
      <c r="I159" s="316">
        <v>246.3</v>
      </c>
    </row>
    <row r="160" spans="1:9" x14ac:dyDescent="0.2">
      <c r="A160" s="385"/>
      <c r="C160" s="315">
        <v>44032.833333333328</v>
      </c>
      <c r="D160" s="316">
        <v>1030.3</v>
      </c>
      <c r="E160" s="316">
        <v>0</v>
      </c>
      <c r="F160" s="316">
        <v>17.100000000000001</v>
      </c>
      <c r="G160" s="316">
        <v>65.3</v>
      </c>
      <c r="H160" s="316">
        <v>4.5</v>
      </c>
      <c r="I160" s="316">
        <v>249.7</v>
      </c>
    </row>
    <row r="161" spans="1:9" x14ac:dyDescent="0.2">
      <c r="A161" s="385"/>
      <c r="C161" s="315">
        <v>44032.875</v>
      </c>
      <c r="D161" s="316">
        <v>1030.5</v>
      </c>
      <c r="E161" s="316">
        <v>0</v>
      </c>
      <c r="F161" s="316">
        <v>17.2</v>
      </c>
      <c r="G161" s="316">
        <v>64.900000000000006</v>
      </c>
      <c r="H161" s="316">
        <v>4.3</v>
      </c>
      <c r="I161" s="316">
        <v>236.8</v>
      </c>
    </row>
    <row r="162" spans="1:9" x14ac:dyDescent="0.2">
      <c r="A162" s="385"/>
      <c r="C162" s="315">
        <v>44032.916666666672</v>
      </c>
      <c r="D162" s="316">
        <v>1030.5999999999999</v>
      </c>
      <c r="E162" s="316">
        <v>0</v>
      </c>
      <c r="F162" s="316">
        <v>17.100000000000001</v>
      </c>
      <c r="G162" s="316">
        <v>65.3</v>
      </c>
      <c r="H162" s="316">
        <v>4.0999999999999996</v>
      </c>
      <c r="I162" s="316">
        <v>226.4</v>
      </c>
    </row>
    <row r="163" spans="1:9" x14ac:dyDescent="0.2">
      <c r="A163" s="385"/>
      <c r="C163" s="315">
        <v>44032.958333333328</v>
      </c>
      <c r="D163" s="316">
        <v>1030.4000000000001</v>
      </c>
      <c r="E163" s="316">
        <v>0</v>
      </c>
      <c r="F163" s="316">
        <v>17.100000000000001</v>
      </c>
      <c r="G163" s="316">
        <v>65.099999999999994</v>
      </c>
      <c r="H163" s="316">
        <v>4.3</v>
      </c>
      <c r="I163" s="316">
        <v>221.6</v>
      </c>
    </row>
    <row r="164" spans="1:9" x14ac:dyDescent="0.2">
      <c r="A164" s="385"/>
      <c r="C164" s="315">
        <v>44033</v>
      </c>
      <c r="D164" s="316">
        <v>1030.4000000000001</v>
      </c>
      <c r="E164" s="316">
        <v>0</v>
      </c>
      <c r="F164" s="316">
        <v>16.899999999999999</v>
      </c>
      <c r="G164" s="316">
        <v>65.8</v>
      </c>
      <c r="H164" s="316">
        <v>3.9</v>
      </c>
      <c r="I164" s="316">
        <v>224</v>
      </c>
    </row>
    <row r="165" spans="1:9" x14ac:dyDescent="0.2">
      <c r="A165" s="385"/>
      <c r="C165" s="315">
        <v>44033.041666666672</v>
      </c>
      <c r="D165" s="316">
        <v>1030</v>
      </c>
      <c r="E165" s="316">
        <v>0</v>
      </c>
      <c r="F165" s="316">
        <v>16.8</v>
      </c>
      <c r="G165" s="316">
        <v>66.3</v>
      </c>
      <c r="H165" s="316">
        <v>3.7</v>
      </c>
      <c r="I165" s="316">
        <v>250</v>
      </c>
    </row>
    <row r="166" spans="1:9" x14ac:dyDescent="0.2">
      <c r="A166" s="385"/>
      <c r="C166" s="315">
        <v>44033.083333333328</v>
      </c>
      <c r="D166" s="316">
        <v>1029.5999999999999</v>
      </c>
      <c r="E166" s="316">
        <v>0</v>
      </c>
      <c r="F166" s="316">
        <v>16.7</v>
      </c>
      <c r="G166" s="316">
        <v>66.099999999999994</v>
      </c>
      <c r="H166" s="316">
        <v>3.9</v>
      </c>
      <c r="I166" s="316">
        <v>243.2</v>
      </c>
    </row>
    <row r="167" spans="1:9" x14ac:dyDescent="0.2">
      <c r="A167" s="385"/>
      <c r="C167" s="315">
        <v>44033.125</v>
      </c>
      <c r="D167" s="316">
        <v>1029.3</v>
      </c>
      <c r="E167" s="316">
        <v>0</v>
      </c>
      <c r="F167" s="316">
        <v>16.600000000000001</v>
      </c>
      <c r="G167" s="316">
        <v>65.8</v>
      </c>
      <c r="H167" s="316">
        <v>4.3</v>
      </c>
      <c r="I167" s="316">
        <v>244.6</v>
      </c>
    </row>
    <row r="168" spans="1:9" x14ac:dyDescent="0.2">
      <c r="A168" s="385"/>
      <c r="C168" s="315">
        <v>44033.166666666672</v>
      </c>
      <c r="D168" s="316">
        <v>1029.2</v>
      </c>
      <c r="E168" s="316">
        <v>0</v>
      </c>
      <c r="F168" s="316">
        <v>16.5</v>
      </c>
      <c r="G168" s="316">
        <v>66.2</v>
      </c>
      <c r="H168" s="316">
        <v>4.3</v>
      </c>
      <c r="I168" s="316">
        <v>255.7</v>
      </c>
    </row>
    <row r="169" spans="1:9" x14ac:dyDescent="0.2">
      <c r="A169" s="385"/>
      <c r="C169" s="315">
        <v>44033.208333333328</v>
      </c>
      <c r="D169" s="316">
        <v>1029.9000000000001</v>
      </c>
      <c r="E169" s="316">
        <v>0</v>
      </c>
      <c r="F169" s="316">
        <v>16.3</v>
      </c>
      <c r="G169" s="316">
        <v>67</v>
      </c>
      <c r="H169" s="316">
        <v>4.0999999999999996</v>
      </c>
      <c r="I169" s="316">
        <v>274.2</v>
      </c>
    </row>
    <row r="170" spans="1:9" x14ac:dyDescent="0.2">
      <c r="A170" s="385"/>
      <c r="C170" s="315">
        <v>44033.25</v>
      </c>
      <c r="D170" s="316">
        <v>1030.4000000000001</v>
      </c>
      <c r="E170" s="316">
        <v>0</v>
      </c>
      <c r="F170" s="316">
        <v>16.3</v>
      </c>
      <c r="G170" s="316">
        <v>66.2</v>
      </c>
      <c r="H170" s="316">
        <v>3.5</v>
      </c>
      <c r="I170" s="316">
        <v>260.5</v>
      </c>
    </row>
    <row r="171" spans="1:9" x14ac:dyDescent="0.2">
      <c r="A171" s="385"/>
      <c r="C171" s="315">
        <v>44033.291666666672</v>
      </c>
      <c r="D171" s="316">
        <v>1030.8</v>
      </c>
      <c r="E171" s="316">
        <v>0</v>
      </c>
      <c r="F171" s="316">
        <v>16.399999999999999</v>
      </c>
      <c r="G171" s="316">
        <v>66.599999999999994</v>
      </c>
      <c r="H171" s="316">
        <v>2.9</v>
      </c>
      <c r="I171" s="316">
        <v>295.89999999999998</v>
      </c>
    </row>
    <row r="172" spans="1:9" x14ac:dyDescent="0.2">
      <c r="A172" s="385"/>
      <c r="C172" s="315">
        <v>44033.333333333328</v>
      </c>
      <c r="D172" s="316">
        <v>1031.0999999999999</v>
      </c>
      <c r="E172" s="316">
        <v>0</v>
      </c>
      <c r="F172" s="316">
        <v>16.8</v>
      </c>
      <c r="G172" s="316">
        <v>64.2</v>
      </c>
      <c r="H172" s="316">
        <v>3.6</v>
      </c>
      <c r="I172" s="316">
        <v>293.5</v>
      </c>
    </row>
    <row r="173" spans="1:9" x14ac:dyDescent="0.2">
      <c r="A173" s="385"/>
      <c r="C173" s="315">
        <v>44033.375</v>
      </c>
      <c r="D173" s="316">
        <v>1031.3</v>
      </c>
      <c r="E173" s="316">
        <v>0</v>
      </c>
      <c r="F173" s="316">
        <v>17.100000000000001</v>
      </c>
      <c r="G173" s="316">
        <v>63.9</v>
      </c>
      <c r="H173" s="316">
        <v>3.8</v>
      </c>
      <c r="I173" s="316">
        <v>299.7</v>
      </c>
    </row>
    <row r="174" spans="1:9" x14ac:dyDescent="0.2">
      <c r="A174" s="385"/>
      <c r="C174" s="315">
        <v>44033.416666666672</v>
      </c>
      <c r="D174" s="316">
        <v>1030.8</v>
      </c>
      <c r="E174" s="316">
        <v>0</v>
      </c>
      <c r="F174" s="316">
        <v>17.399999999999999</v>
      </c>
      <c r="G174" s="316">
        <v>63.7</v>
      </c>
      <c r="H174" s="316">
        <v>4.5999999999999996</v>
      </c>
      <c r="I174" s="316">
        <v>297</v>
      </c>
    </row>
    <row r="175" spans="1:9" x14ac:dyDescent="0.2">
      <c r="A175" s="385"/>
      <c r="C175" s="315">
        <v>44033.458333333328</v>
      </c>
      <c r="D175" s="316">
        <v>1030.0999999999999</v>
      </c>
      <c r="E175" s="316">
        <v>0</v>
      </c>
      <c r="F175" s="316">
        <v>17.899999999999999</v>
      </c>
      <c r="G175" s="316">
        <v>61</v>
      </c>
      <c r="H175" s="316">
        <v>4.4000000000000004</v>
      </c>
      <c r="I175" s="316">
        <v>313.8</v>
      </c>
    </row>
    <row r="176" spans="1:9" x14ac:dyDescent="0.2">
      <c r="A176" s="385"/>
      <c r="C176" s="315">
        <v>44033.5</v>
      </c>
      <c r="D176" s="316">
        <v>1029.5999999999999</v>
      </c>
      <c r="E176" s="316">
        <v>0</v>
      </c>
      <c r="F176" s="316">
        <v>18.5</v>
      </c>
      <c r="G176" s="316">
        <v>58.4</v>
      </c>
      <c r="H176" s="316">
        <v>4.3</v>
      </c>
      <c r="I176" s="316">
        <v>325.89999999999998</v>
      </c>
    </row>
    <row r="177" spans="1:9" x14ac:dyDescent="0.2">
      <c r="A177" s="385"/>
      <c r="C177" s="315">
        <v>44033.541666666672</v>
      </c>
      <c r="D177" s="316">
        <v>1028.9000000000001</v>
      </c>
      <c r="E177" s="316">
        <v>0</v>
      </c>
      <c r="F177" s="316">
        <v>18.100000000000001</v>
      </c>
      <c r="G177" s="316">
        <v>62</v>
      </c>
      <c r="H177" s="316">
        <v>4.4000000000000004</v>
      </c>
      <c r="I177" s="316">
        <v>327.7</v>
      </c>
    </row>
    <row r="178" spans="1:9" x14ac:dyDescent="0.2">
      <c r="A178" s="385"/>
      <c r="C178" s="315">
        <v>44033.583333333328</v>
      </c>
      <c r="D178" s="316">
        <v>1028.8</v>
      </c>
      <c r="E178" s="316">
        <v>0</v>
      </c>
      <c r="F178" s="316">
        <v>17.8</v>
      </c>
      <c r="G178" s="316">
        <v>63.4</v>
      </c>
      <c r="H178" s="316">
        <v>4.7</v>
      </c>
      <c r="I178" s="316">
        <v>317.3</v>
      </c>
    </row>
    <row r="179" spans="1:9" x14ac:dyDescent="0.2">
      <c r="A179" s="385"/>
      <c r="C179" s="315">
        <v>44033.625</v>
      </c>
      <c r="D179" s="316">
        <v>1029.0999999999999</v>
      </c>
      <c r="E179" s="316">
        <v>0</v>
      </c>
      <c r="F179" s="316">
        <v>17.5</v>
      </c>
      <c r="G179" s="316">
        <v>67</v>
      </c>
      <c r="H179" s="316">
        <v>4.2</v>
      </c>
      <c r="I179" s="316">
        <v>313.10000000000002</v>
      </c>
    </row>
    <row r="180" spans="1:9" x14ac:dyDescent="0.2">
      <c r="A180" s="385"/>
      <c r="C180" s="315">
        <v>44033.666666666672</v>
      </c>
      <c r="D180" s="316">
        <v>1029.5999999999999</v>
      </c>
      <c r="E180" s="316">
        <v>0</v>
      </c>
      <c r="F180" s="316">
        <v>17.2</v>
      </c>
      <c r="G180" s="316">
        <v>67.599999999999994</v>
      </c>
      <c r="H180" s="316">
        <v>3.8</v>
      </c>
      <c r="I180" s="316">
        <v>316.39999999999998</v>
      </c>
    </row>
    <row r="181" spans="1:9" x14ac:dyDescent="0.2">
      <c r="A181" s="385"/>
      <c r="C181" s="315">
        <v>44033.708333333328</v>
      </c>
      <c r="D181" s="316">
        <v>1030.3</v>
      </c>
      <c r="E181" s="316">
        <v>0</v>
      </c>
      <c r="F181" s="316">
        <v>17.3</v>
      </c>
      <c r="G181" s="316">
        <v>62.3</v>
      </c>
      <c r="H181" s="316">
        <v>5</v>
      </c>
      <c r="I181" s="316">
        <v>257.60000000000002</v>
      </c>
    </row>
    <row r="182" spans="1:9" x14ac:dyDescent="0.2">
      <c r="A182" s="385"/>
      <c r="C182" s="315">
        <v>44033.75</v>
      </c>
      <c r="D182" s="316">
        <v>1030.8</v>
      </c>
      <c r="E182" s="316">
        <v>0</v>
      </c>
      <c r="F182" s="316">
        <v>17.399999999999999</v>
      </c>
      <c r="G182" s="316">
        <v>61.4</v>
      </c>
      <c r="H182" s="316">
        <v>4.7</v>
      </c>
      <c r="I182" s="316">
        <v>237.9</v>
      </c>
    </row>
    <row r="183" spans="1:9" x14ac:dyDescent="0.2">
      <c r="A183" s="385"/>
      <c r="C183" s="315">
        <v>44033.791666666672</v>
      </c>
      <c r="D183" s="316">
        <v>1031.4000000000001</v>
      </c>
      <c r="E183" s="316">
        <v>0</v>
      </c>
      <c r="F183" s="316">
        <v>17.399999999999999</v>
      </c>
      <c r="G183" s="316">
        <v>62.7</v>
      </c>
      <c r="H183" s="316">
        <v>4.0999999999999996</v>
      </c>
      <c r="I183" s="316">
        <v>216.7</v>
      </c>
    </row>
    <row r="184" spans="1:9" x14ac:dyDescent="0.2">
      <c r="A184" s="385"/>
      <c r="C184" s="315">
        <v>44033.833333333328</v>
      </c>
      <c r="D184" s="316">
        <v>1032</v>
      </c>
      <c r="E184" s="316">
        <v>0</v>
      </c>
      <c r="F184" s="316">
        <v>17.3</v>
      </c>
      <c r="G184" s="316">
        <v>64.3</v>
      </c>
      <c r="H184" s="316">
        <v>3.5</v>
      </c>
      <c r="I184" s="316">
        <v>261.7</v>
      </c>
    </row>
    <row r="185" spans="1:9" x14ac:dyDescent="0.2">
      <c r="A185" s="385"/>
      <c r="C185" s="315">
        <v>44033.875</v>
      </c>
      <c r="D185" s="316">
        <v>1032.0999999999999</v>
      </c>
      <c r="E185" s="316">
        <v>0</v>
      </c>
      <c r="F185" s="316">
        <v>17.3</v>
      </c>
      <c r="G185" s="316">
        <v>62.9</v>
      </c>
      <c r="H185" s="316">
        <v>4.3</v>
      </c>
      <c r="I185" s="316">
        <v>231.3</v>
      </c>
    </row>
    <row r="186" spans="1:9" x14ac:dyDescent="0.2">
      <c r="A186" s="385"/>
      <c r="C186" s="315">
        <v>44033.916666666672</v>
      </c>
      <c r="D186" s="316">
        <v>1032.2</v>
      </c>
      <c r="E186" s="316">
        <v>0</v>
      </c>
      <c r="F186" s="316">
        <v>17.2</v>
      </c>
      <c r="G186" s="316">
        <v>61.9</v>
      </c>
      <c r="H186" s="316">
        <v>4.3</v>
      </c>
      <c r="I186" s="316">
        <v>225.5</v>
      </c>
    </row>
    <row r="187" spans="1:9" x14ac:dyDescent="0.2">
      <c r="A187" s="385"/>
      <c r="C187" s="315">
        <v>44033.958333333328</v>
      </c>
      <c r="D187" s="316">
        <v>1032.3</v>
      </c>
      <c r="E187" s="316">
        <v>0</v>
      </c>
      <c r="F187" s="316">
        <v>17.100000000000001</v>
      </c>
      <c r="G187" s="316">
        <v>63.6</v>
      </c>
      <c r="H187" s="316">
        <v>3.9</v>
      </c>
      <c r="I187" s="316">
        <v>263.2</v>
      </c>
    </row>
    <row r="188" spans="1:9" x14ac:dyDescent="0.2">
      <c r="A188" s="385"/>
      <c r="C188" s="315">
        <v>44034</v>
      </c>
      <c r="D188" s="316">
        <v>1032</v>
      </c>
      <c r="E188" s="316">
        <v>0</v>
      </c>
      <c r="F188" s="316">
        <v>16.8</v>
      </c>
      <c r="G188" s="316">
        <v>65.400000000000006</v>
      </c>
      <c r="H188" s="316">
        <v>3.4</v>
      </c>
      <c r="I188" s="316">
        <v>283.7</v>
      </c>
    </row>
    <row r="189" spans="1:9" x14ac:dyDescent="0.2">
      <c r="A189" s="385"/>
      <c r="C189" s="315">
        <v>44034.041666666672</v>
      </c>
      <c r="D189" s="316">
        <v>1031.5</v>
      </c>
      <c r="E189" s="316">
        <v>0</v>
      </c>
      <c r="F189" s="316">
        <v>16.600000000000001</v>
      </c>
      <c r="G189" s="316">
        <v>68.3</v>
      </c>
      <c r="H189" s="316">
        <v>2.5</v>
      </c>
      <c r="I189" s="316">
        <v>323.10000000000002</v>
      </c>
    </row>
    <row r="190" spans="1:9" x14ac:dyDescent="0.2">
      <c r="A190" s="385"/>
      <c r="C190" s="315">
        <v>44034.083333333328</v>
      </c>
      <c r="D190" s="316">
        <v>1031.5999999999999</v>
      </c>
      <c r="E190" s="316">
        <v>0</v>
      </c>
      <c r="F190" s="316">
        <v>16.5</v>
      </c>
      <c r="G190" s="316">
        <v>68.3</v>
      </c>
      <c r="H190" s="316">
        <v>2.2999999999999998</v>
      </c>
      <c r="I190" s="316">
        <v>0.5</v>
      </c>
    </row>
    <row r="191" spans="1:9" x14ac:dyDescent="0.2">
      <c r="A191" s="385"/>
      <c r="C191" s="315">
        <v>44034.125</v>
      </c>
      <c r="D191" s="316">
        <v>1031.0999999999999</v>
      </c>
      <c r="E191" s="316">
        <v>0</v>
      </c>
      <c r="F191" s="316">
        <v>16.2</v>
      </c>
      <c r="G191" s="316">
        <v>70.8</v>
      </c>
      <c r="H191" s="316">
        <v>2.4</v>
      </c>
      <c r="I191" s="316">
        <v>355.6</v>
      </c>
    </row>
    <row r="192" spans="1:9" x14ac:dyDescent="0.2">
      <c r="A192" s="385"/>
      <c r="C192" s="315">
        <v>44034.166666666672</v>
      </c>
      <c r="D192" s="316">
        <v>1030.9000000000001</v>
      </c>
      <c r="E192" s="316">
        <v>0</v>
      </c>
      <c r="F192" s="316">
        <v>16.399999999999999</v>
      </c>
      <c r="G192" s="316">
        <v>70</v>
      </c>
      <c r="H192" s="316">
        <v>2</v>
      </c>
      <c r="I192" s="316">
        <v>280</v>
      </c>
    </row>
    <row r="193" spans="1:9" x14ac:dyDescent="0.2">
      <c r="A193" s="385"/>
      <c r="C193" s="315">
        <v>44034.208333333328</v>
      </c>
      <c r="D193" s="316">
        <v>1031.2</v>
      </c>
      <c r="E193" s="316">
        <v>0</v>
      </c>
      <c r="F193" s="316">
        <v>16.5</v>
      </c>
      <c r="G193" s="316">
        <v>63.3</v>
      </c>
      <c r="H193" s="316">
        <v>3.8</v>
      </c>
      <c r="I193" s="316">
        <v>219.1</v>
      </c>
    </row>
    <row r="194" spans="1:9" x14ac:dyDescent="0.2">
      <c r="A194" s="385"/>
      <c r="C194" s="315">
        <v>44034.25</v>
      </c>
      <c r="D194" s="316">
        <v>1031.5999999999999</v>
      </c>
      <c r="E194" s="316">
        <v>0</v>
      </c>
      <c r="F194" s="316">
        <v>16.8</v>
      </c>
      <c r="G194" s="316">
        <v>59.8</v>
      </c>
      <c r="H194" s="316">
        <v>4</v>
      </c>
      <c r="I194" s="316">
        <v>201.2</v>
      </c>
    </row>
    <row r="195" spans="1:9" x14ac:dyDescent="0.2">
      <c r="A195" s="385"/>
      <c r="C195" s="315">
        <v>44034.291666666672</v>
      </c>
      <c r="D195" s="316">
        <v>1031.8</v>
      </c>
      <c r="E195" s="316">
        <v>0</v>
      </c>
      <c r="F195" s="316">
        <v>17.100000000000001</v>
      </c>
      <c r="G195" s="316">
        <v>58.1</v>
      </c>
      <c r="H195" s="316">
        <v>3.4</v>
      </c>
      <c r="I195" s="316">
        <v>216.2</v>
      </c>
    </row>
    <row r="196" spans="1:9" x14ac:dyDescent="0.2">
      <c r="A196" s="385"/>
      <c r="C196" s="315">
        <v>44034.333333333328</v>
      </c>
      <c r="D196" s="316">
        <v>1032</v>
      </c>
      <c r="E196" s="316">
        <v>0</v>
      </c>
      <c r="F196" s="316">
        <v>17.399999999999999</v>
      </c>
      <c r="G196" s="316">
        <v>56.9</v>
      </c>
      <c r="H196" s="316">
        <v>4</v>
      </c>
      <c r="I196" s="316">
        <v>181.9</v>
      </c>
    </row>
    <row r="197" spans="1:9" x14ac:dyDescent="0.2">
      <c r="A197" s="385"/>
      <c r="C197" s="315">
        <v>44034.375</v>
      </c>
      <c r="D197" s="316">
        <v>1032.2</v>
      </c>
      <c r="E197" s="316">
        <v>0</v>
      </c>
      <c r="F197" s="316">
        <v>17.899999999999999</v>
      </c>
      <c r="G197" s="316">
        <v>55.4</v>
      </c>
      <c r="H197" s="316">
        <v>2.8</v>
      </c>
      <c r="I197" s="316">
        <v>212</v>
      </c>
    </row>
    <row r="198" spans="1:9" x14ac:dyDescent="0.2">
      <c r="A198" s="385"/>
      <c r="C198" s="315">
        <v>44034.416666666672</v>
      </c>
      <c r="D198" s="316">
        <v>1032.0999999999999</v>
      </c>
      <c r="E198" s="316">
        <v>0</v>
      </c>
      <c r="F198" s="316">
        <v>18.3</v>
      </c>
      <c r="G198" s="316">
        <v>57.7</v>
      </c>
      <c r="H198" s="316">
        <v>4.7</v>
      </c>
      <c r="I198" s="316">
        <v>305.3</v>
      </c>
    </row>
    <row r="199" spans="1:9" x14ac:dyDescent="0.2">
      <c r="A199" s="385"/>
      <c r="C199" s="315">
        <v>44034.458333333328</v>
      </c>
      <c r="D199" s="316">
        <v>1031.8</v>
      </c>
      <c r="E199" s="316">
        <v>0</v>
      </c>
      <c r="F199" s="316">
        <v>18</v>
      </c>
      <c r="G199" s="316">
        <v>62.3</v>
      </c>
      <c r="H199" s="316">
        <v>6.1</v>
      </c>
      <c r="I199" s="316">
        <v>299.5</v>
      </c>
    </row>
    <row r="200" spans="1:9" x14ac:dyDescent="0.2">
      <c r="A200" s="385"/>
      <c r="C200" s="315">
        <v>44034.5</v>
      </c>
      <c r="D200" s="316">
        <v>1031.4000000000001</v>
      </c>
      <c r="E200" s="316">
        <v>0</v>
      </c>
      <c r="F200" s="316">
        <v>18.3</v>
      </c>
      <c r="G200" s="316">
        <v>60.8</v>
      </c>
      <c r="H200" s="316">
        <v>5.5</v>
      </c>
      <c r="I200" s="316">
        <v>302.60000000000002</v>
      </c>
    </row>
    <row r="201" spans="1:9" x14ac:dyDescent="0.2">
      <c r="A201" s="385"/>
      <c r="C201" s="315">
        <v>44034.541666666672</v>
      </c>
      <c r="D201" s="316">
        <v>1030.8</v>
      </c>
      <c r="E201" s="316">
        <v>0</v>
      </c>
      <c r="F201" s="316">
        <v>18.7</v>
      </c>
      <c r="G201" s="316">
        <v>59.6</v>
      </c>
      <c r="H201" s="316">
        <v>5.5</v>
      </c>
      <c r="I201" s="316">
        <v>306.60000000000002</v>
      </c>
    </row>
    <row r="202" spans="1:9" x14ac:dyDescent="0.2">
      <c r="A202" s="385"/>
      <c r="C202" s="315">
        <v>44034.583333333328</v>
      </c>
      <c r="D202" s="316">
        <v>1030.7</v>
      </c>
      <c r="E202" s="316">
        <v>0</v>
      </c>
      <c r="F202" s="316">
        <v>18.3</v>
      </c>
      <c r="G202" s="316">
        <v>62.7</v>
      </c>
      <c r="H202" s="316">
        <v>5.9</v>
      </c>
      <c r="I202" s="316">
        <v>300.60000000000002</v>
      </c>
    </row>
    <row r="203" spans="1:9" x14ac:dyDescent="0.2">
      <c r="A203" s="385"/>
      <c r="C203" s="315">
        <v>44034.625</v>
      </c>
      <c r="D203" s="316">
        <v>1031.2</v>
      </c>
      <c r="E203" s="316">
        <v>0</v>
      </c>
      <c r="F203" s="316">
        <v>18</v>
      </c>
      <c r="G203" s="316">
        <v>64.2</v>
      </c>
      <c r="H203" s="316">
        <v>4.9000000000000004</v>
      </c>
      <c r="I203" s="316">
        <v>306.5</v>
      </c>
    </row>
    <row r="204" spans="1:9" x14ac:dyDescent="0.2">
      <c r="A204" s="385"/>
      <c r="C204" s="315">
        <v>44034.666666666672</v>
      </c>
      <c r="D204" s="316">
        <v>1031.3</v>
      </c>
      <c r="E204" s="316">
        <v>0</v>
      </c>
      <c r="F204" s="316">
        <v>17.600000000000001</v>
      </c>
      <c r="G204" s="316">
        <v>64</v>
      </c>
      <c r="H204" s="316">
        <v>4.5</v>
      </c>
      <c r="I204" s="316">
        <v>291.7</v>
      </c>
    </row>
    <row r="205" spans="1:9" x14ac:dyDescent="0.2">
      <c r="A205" s="385"/>
      <c r="C205" s="315">
        <v>44034.708333333328</v>
      </c>
      <c r="D205" s="316">
        <v>1031.8</v>
      </c>
      <c r="E205" s="316">
        <v>0</v>
      </c>
      <c r="F205" s="316">
        <v>17.2</v>
      </c>
      <c r="G205" s="316">
        <v>63.3</v>
      </c>
      <c r="H205" s="316">
        <v>4</v>
      </c>
      <c r="I205" s="316">
        <v>270.7</v>
      </c>
    </row>
    <row r="206" spans="1:9" x14ac:dyDescent="0.2">
      <c r="A206" s="385"/>
      <c r="C206" s="315">
        <v>44034.75</v>
      </c>
      <c r="D206" s="316">
        <v>1032.5</v>
      </c>
      <c r="E206" s="316">
        <v>0</v>
      </c>
      <c r="F206" s="316">
        <v>17</v>
      </c>
      <c r="G206" s="316">
        <v>62</v>
      </c>
      <c r="H206" s="316">
        <v>3.8</v>
      </c>
      <c r="I206" s="316">
        <v>255.2</v>
      </c>
    </row>
    <row r="207" spans="1:9" x14ac:dyDescent="0.2">
      <c r="A207" s="385"/>
      <c r="C207" s="315">
        <v>44034.791666666672</v>
      </c>
      <c r="D207" s="316">
        <v>1033.2</v>
      </c>
      <c r="E207" s="316">
        <v>0</v>
      </c>
      <c r="F207" s="316">
        <v>16.8</v>
      </c>
      <c r="G207" s="316">
        <v>65.599999999999994</v>
      </c>
      <c r="H207" s="316">
        <v>2.9</v>
      </c>
      <c r="I207" s="316">
        <v>263</v>
      </c>
    </row>
    <row r="208" spans="1:9" x14ac:dyDescent="0.2">
      <c r="A208" s="385"/>
      <c r="C208" s="315">
        <v>44034.833333333328</v>
      </c>
      <c r="D208" s="316">
        <v>1033.5</v>
      </c>
      <c r="E208" s="316">
        <v>0</v>
      </c>
      <c r="F208" s="316">
        <v>16.899999999999999</v>
      </c>
      <c r="G208" s="316">
        <v>65.900000000000006</v>
      </c>
      <c r="H208" s="316">
        <v>2.7</v>
      </c>
      <c r="I208" s="316">
        <v>282.39999999999998</v>
      </c>
    </row>
    <row r="209" spans="1:9" x14ac:dyDescent="0.2">
      <c r="A209" s="385"/>
      <c r="C209" s="315">
        <v>44034.875</v>
      </c>
      <c r="D209" s="316">
        <v>1033.4000000000001</v>
      </c>
      <c r="E209" s="316">
        <v>0</v>
      </c>
      <c r="F209" s="316">
        <v>16.8</v>
      </c>
      <c r="G209" s="316">
        <v>67.7</v>
      </c>
      <c r="H209" s="316">
        <v>2.2000000000000002</v>
      </c>
      <c r="I209" s="316">
        <v>330.7</v>
      </c>
    </row>
    <row r="210" spans="1:9" x14ac:dyDescent="0.2">
      <c r="A210" s="385"/>
      <c r="C210" s="315">
        <v>44034.916666666672</v>
      </c>
      <c r="D210" s="316">
        <v>1032.9000000000001</v>
      </c>
      <c r="E210" s="316">
        <v>0</v>
      </c>
      <c r="F210" s="316">
        <v>16.5</v>
      </c>
      <c r="G210" s="316">
        <v>70.099999999999994</v>
      </c>
      <c r="H210" s="316">
        <v>2.7</v>
      </c>
      <c r="I210" s="316">
        <v>307.39999999999998</v>
      </c>
    </row>
    <row r="211" spans="1:9" x14ac:dyDescent="0.2">
      <c r="A211" s="385"/>
      <c r="C211" s="315">
        <v>44034.958333333328</v>
      </c>
      <c r="D211" s="316">
        <v>1032.5</v>
      </c>
      <c r="E211" s="316">
        <v>0</v>
      </c>
      <c r="F211" s="316">
        <v>15.6</v>
      </c>
      <c r="G211" s="316">
        <v>71</v>
      </c>
      <c r="H211" s="316">
        <v>3.4</v>
      </c>
      <c r="I211" s="316">
        <v>58.4</v>
      </c>
    </row>
    <row r="212" spans="1:9" x14ac:dyDescent="0.2">
      <c r="A212" s="385"/>
      <c r="C212" s="315">
        <v>44035</v>
      </c>
      <c r="D212" s="316">
        <v>1032.2</v>
      </c>
      <c r="E212" s="316">
        <v>0</v>
      </c>
      <c r="F212" s="316">
        <v>15.3</v>
      </c>
      <c r="G212" s="316">
        <v>67.099999999999994</v>
      </c>
      <c r="H212" s="316">
        <v>3.7</v>
      </c>
      <c r="I212" s="316">
        <v>138</v>
      </c>
    </row>
    <row r="213" spans="1:9" x14ac:dyDescent="0.2">
      <c r="A213" s="385"/>
      <c r="C213" s="315">
        <v>44035.041666666672</v>
      </c>
      <c r="D213" s="316">
        <v>1032</v>
      </c>
      <c r="E213" s="316">
        <v>0</v>
      </c>
      <c r="F213" s="316">
        <v>16.100000000000001</v>
      </c>
      <c r="G213" s="316">
        <v>63.6</v>
      </c>
      <c r="H213" s="316">
        <v>2.6</v>
      </c>
      <c r="I213" s="316">
        <v>156.80000000000001</v>
      </c>
    </row>
    <row r="214" spans="1:9" x14ac:dyDescent="0.2">
      <c r="A214" s="385"/>
      <c r="C214" s="315">
        <v>44035.083333333328</v>
      </c>
      <c r="D214" s="316">
        <v>1031.7</v>
      </c>
      <c r="E214" s="316">
        <v>0</v>
      </c>
      <c r="F214" s="316">
        <v>16.399999999999999</v>
      </c>
      <c r="G214" s="316">
        <v>63.5</v>
      </c>
      <c r="H214" s="316">
        <v>3.4</v>
      </c>
      <c r="I214" s="316">
        <v>183.9</v>
      </c>
    </row>
    <row r="215" spans="1:9" x14ac:dyDescent="0.2">
      <c r="A215" s="385"/>
      <c r="C215" s="315">
        <v>44035.125</v>
      </c>
      <c r="D215" s="316">
        <v>1031.0999999999999</v>
      </c>
      <c r="E215" s="316">
        <v>0</v>
      </c>
      <c r="F215" s="316">
        <v>16.399999999999999</v>
      </c>
      <c r="G215" s="316">
        <v>62.2</v>
      </c>
      <c r="H215" s="316">
        <v>3.9</v>
      </c>
      <c r="I215" s="316">
        <v>175.7</v>
      </c>
    </row>
    <row r="216" spans="1:9" x14ac:dyDescent="0.2">
      <c r="A216" s="385"/>
      <c r="C216" s="315">
        <v>44035.166666666672</v>
      </c>
      <c r="D216" s="316">
        <v>1031.4000000000001</v>
      </c>
      <c r="E216" s="316">
        <v>0</v>
      </c>
      <c r="F216" s="316">
        <v>16.3</v>
      </c>
      <c r="G216" s="316">
        <v>60.2</v>
      </c>
      <c r="H216" s="316">
        <v>5.6</v>
      </c>
      <c r="I216" s="316">
        <v>162.80000000000001</v>
      </c>
    </row>
    <row r="217" spans="1:9" x14ac:dyDescent="0.2">
      <c r="A217" s="385"/>
      <c r="C217" s="315">
        <v>44035.208333333328</v>
      </c>
      <c r="D217" s="316">
        <v>1031.7</v>
      </c>
      <c r="E217" s="316">
        <v>0</v>
      </c>
      <c r="F217" s="316">
        <v>16.399999999999999</v>
      </c>
      <c r="G217" s="316">
        <v>60</v>
      </c>
      <c r="H217" s="316">
        <v>5</v>
      </c>
      <c r="I217" s="316">
        <v>176.2</v>
      </c>
    </row>
    <row r="218" spans="1:9" x14ac:dyDescent="0.2">
      <c r="A218" s="385"/>
      <c r="C218" s="315">
        <v>44035.25</v>
      </c>
      <c r="D218" s="316">
        <v>1032.8</v>
      </c>
      <c r="E218" s="316">
        <v>0</v>
      </c>
      <c r="F218" s="316">
        <v>16.600000000000001</v>
      </c>
      <c r="G218" s="316">
        <v>59.7</v>
      </c>
      <c r="H218" s="316">
        <v>5</v>
      </c>
      <c r="I218" s="316">
        <v>171.4</v>
      </c>
    </row>
    <row r="219" spans="1:9" x14ac:dyDescent="0.2">
      <c r="A219" s="385"/>
      <c r="C219" s="315">
        <v>44035.291666666672</v>
      </c>
      <c r="D219" s="316">
        <v>1033.7</v>
      </c>
      <c r="E219" s="316">
        <v>0</v>
      </c>
      <c r="F219" s="316">
        <v>16.8</v>
      </c>
      <c r="G219" s="316">
        <v>59.4</v>
      </c>
      <c r="H219" s="316">
        <v>4.5999999999999996</v>
      </c>
      <c r="I219" s="316">
        <v>175.9</v>
      </c>
    </row>
    <row r="220" spans="1:9" x14ac:dyDescent="0.2">
      <c r="A220" s="385"/>
      <c r="C220" s="315">
        <v>44035.333333333328</v>
      </c>
      <c r="D220" s="316">
        <v>1034.0999999999999</v>
      </c>
      <c r="E220" s="316">
        <v>0</v>
      </c>
      <c r="F220" s="316">
        <v>17.2</v>
      </c>
      <c r="G220" s="316">
        <v>58.9</v>
      </c>
      <c r="H220" s="316">
        <v>4</v>
      </c>
      <c r="I220" s="316">
        <v>199.7</v>
      </c>
    </row>
    <row r="221" spans="1:9" x14ac:dyDescent="0.2">
      <c r="A221" s="385"/>
      <c r="C221" s="315">
        <v>44035.375</v>
      </c>
      <c r="D221" s="316">
        <v>1033.8</v>
      </c>
      <c r="E221" s="316">
        <v>0</v>
      </c>
      <c r="F221" s="316">
        <v>17.5</v>
      </c>
      <c r="G221" s="316">
        <v>59.2</v>
      </c>
      <c r="H221" s="316">
        <v>4.5999999999999996</v>
      </c>
      <c r="I221" s="316">
        <v>223.3</v>
      </c>
    </row>
    <row r="222" spans="1:9" x14ac:dyDescent="0.2">
      <c r="A222" s="385"/>
      <c r="C222" s="315">
        <v>44035.416666666672</v>
      </c>
      <c r="D222" s="316">
        <v>1033.3</v>
      </c>
      <c r="E222" s="316">
        <v>0</v>
      </c>
      <c r="F222" s="316">
        <v>18.2</v>
      </c>
      <c r="G222" s="316">
        <v>58.3</v>
      </c>
      <c r="H222" s="316">
        <v>5.2</v>
      </c>
      <c r="I222" s="316">
        <v>241</v>
      </c>
    </row>
    <row r="223" spans="1:9" x14ac:dyDescent="0.2">
      <c r="A223" s="385"/>
      <c r="C223" s="315">
        <v>44035.458333333328</v>
      </c>
      <c r="D223" s="316">
        <v>1032.7</v>
      </c>
      <c r="E223" s="316">
        <v>0</v>
      </c>
      <c r="F223" s="316">
        <v>18.7</v>
      </c>
      <c r="G223" s="316">
        <v>54.6</v>
      </c>
      <c r="H223" s="316">
        <v>5.4</v>
      </c>
      <c r="I223" s="316">
        <v>248.4</v>
      </c>
    </row>
    <row r="224" spans="1:9" x14ac:dyDescent="0.2">
      <c r="A224" s="385"/>
      <c r="C224" s="315">
        <v>44035.5</v>
      </c>
      <c r="D224" s="316">
        <v>1032.2</v>
      </c>
      <c r="E224" s="316">
        <v>0</v>
      </c>
      <c r="F224" s="316">
        <v>18.600000000000001</v>
      </c>
      <c r="G224" s="316">
        <v>57.8</v>
      </c>
      <c r="H224" s="316">
        <v>6.4</v>
      </c>
      <c r="I224" s="316">
        <v>256.5</v>
      </c>
    </row>
    <row r="225" spans="1:9" x14ac:dyDescent="0.2">
      <c r="A225" s="385"/>
      <c r="C225" s="315">
        <v>44035.541666666672</v>
      </c>
      <c r="D225" s="316">
        <v>1031.7</v>
      </c>
      <c r="E225" s="316">
        <v>0</v>
      </c>
      <c r="F225" s="316">
        <v>18.3</v>
      </c>
      <c r="G225" s="316">
        <v>61.7</v>
      </c>
      <c r="H225" s="316">
        <v>6.7</v>
      </c>
      <c r="I225" s="316">
        <v>242.6</v>
      </c>
    </row>
    <row r="226" spans="1:9" x14ac:dyDescent="0.2">
      <c r="A226" s="385"/>
      <c r="C226" s="315">
        <v>44035.583333333328</v>
      </c>
      <c r="D226" s="316">
        <v>1031</v>
      </c>
      <c r="E226" s="316">
        <v>0</v>
      </c>
      <c r="F226" s="316">
        <v>18.100000000000001</v>
      </c>
      <c r="G226" s="316">
        <v>61.6</v>
      </c>
      <c r="H226" s="316">
        <v>6.9</v>
      </c>
      <c r="I226" s="316">
        <v>220.4</v>
      </c>
    </row>
    <row r="227" spans="1:9" x14ac:dyDescent="0.2">
      <c r="A227" s="385"/>
      <c r="C227" s="315">
        <v>44035.625</v>
      </c>
      <c r="D227" s="316">
        <v>1031</v>
      </c>
      <c r="E227" s="316">
        <v>0</v>
      </c>
      <c r="F227" s="316">
        <v>17.899999999999999</v>
      </c>
      <c r="G227" s="316">
        <v>64.3</v>
      </c>
      <c r="H227" s="316">
        <v>6.5</v>
      </c>
      <c r="I227" s="316">
        <v>219.4</v>
      </c>
    </row>
    <row r="228" spans="1:9" x14ac:dyDescent="0.2">
      <c r="A228" s="385"/>
      <c r="C228" s="315">
        <v>44035.666666666672</v>
      </c>
      <c r="D228" s="316">
        <v>1031.0999999999999</v>
      </c>
      <c r="E228" s="316">
        <v>0</v>
      </c>
      <c r="F228" s="316">
        <v>17.600000000000001</v>
      </c>
      <c r="G228" s="316">
        <v>66.099999999999994</v>
      </c>
      <c r="H228" s="316">
        <v>6.6</v>
      </c>
      <c r="I228" s="316">
        <v>210.4</v>
      </c>
    </row>
    <row r="229" spans="1:9" x14ac:dyDescent="0.2">
      <c r="A229" s="385"/>
      <c r="C229" s="315">
        <v>44035.708333333328</v>
      </c>
      <c r="D229" s="316">
        <v>1031.4000000000001</v>
      </c>
      <c r="E229" s="316">
        <v>0</v>
      </c>
      <c r="F229" s="316">
        <v>17.2</v>
      </c>
      <c r="G229" s="316">
        <v>66.3</v>
      </c>
      <c r="H229" s="316">
        <v>6.8</v>
      </c>
      <c r="I229" s="316">
        <v>202.4</v>
      </c>
    </row>
    <row r="230" spans="1:9" x14ac:dyDescent="0.2">
      <c r="A230" s="385"/>
      <c r="C230" s="315">
        <v>44035.75</v>
      </c>
      <c r="D230" s="316">
        <v>1032.2</v>
      </c>
      <c r="E230" s="316">
        <v>0</v>
      </c>
      <c r="F230" s="316">
        <v>17</v>
      </c>
      <c r="G230" s="316">
        <v>66.3</v>
      </c>
      <c r="H230" s="316">
        <v>6</v>
      </c>
      <c r="I230" s="316">
        <v>193.3</v>
      </c>
    </row>
    <row r="231" spans="1:9" x14ac:dyDescent="0.2">
      <c r="A231" s="385"/>
      <c r="C231" s="315">
        <v>44035.791666666672</v>
      </c>
      <c r="D231" s="316">
        <v>1032.9000000000001</v>
      </c>
      <c r="E231" s="316">
        <v>0</v>
      </c>
      <c r="F231" s="316">
        <v>17.100000000000001</v>
      </c>
      <c r="G231" s="316">
        <v>65.7</v>
      </c>
      <c r="H231" s="316">
        <v>6.3</v>
      </c>
      <c r="I231" s="316">
        <v>191.2</v>
      </c>
    </row>
    <row r="232" spans="1:9" x14ac:dyDescent="0.2">
      <c r="A232" s="385"/>
      <c r="C232" s="315">
        <v>44035.833333333328</v>
      </c>
      <c r="D232" s="316">
        <v>1034.2</v>
      </c>
      <c r="E232" s="316">
        <v>0</v>
      </c>
      <c r="F232" s="316">
        <v>17</v>
      </c>
      <c r="G232" s="316">
        <v>66.7</v>
      </c>
      <c r="H232" s="316">
        <v>6.2</v>
      </c>
      <c r="I232" s="316">
        <v>197.5</v>
      </c>
    </row>
    <row r="233" spans="1:9" x14ac:dyDescent="0.2">
      <c r="A233" s="385"/>
      <c r="C233" s="315">
        <v>44035.875</v>
      </c>
      <c r="D233" s="316">
        <v>1034.3</v>
      </c>
      <c r="E233" s="316">
        <v>0</v>
      </c>
      <c r="F233" s="316">
        <v>17.100000000000001</v>
      </c>
      <c r="G233" s="316">
        <v>66.400000000000006</v>
      </c>
      <c r="H233" s="316">
        <v>5.9</v>
      </c>
      <c r="I233" s="316">
        <v>188.3</v>
      </c>
    </row>
    <row r="234" spans="1:9" x14ac:dyDescent="0.2">
      <c r="A234" s="385"/>
      <c r="C234" s="315">
        <v>44035.916666666672</v>
      </c>
      <c r="D234" s="316">
        <v>1034.5</v>
      </c>
      <c r="E234" s="316">
        <v>0</v>
      </c>
      <c r="F234" s="316">
        <v>17</v>
      </c>
      <c r="G234" s="316">
        <v>65.8</v>
      </c>
      <c r="H234" s="316">
        <v>6.5</v>
      </c>
      <c r="I234" s="316">
        <v>196.6</v>
      </c>
    </row>
    <row r="235" spans="1:9" x14ac:dyDescent="0.2">
      <c r="A235" s="385"/>
      <c r="C235" s="315">
        <v>44035.958333333328</v>
      </c>
      <c r="D235" s="316">
        <v>1033.9000000000001</v>
      </c>
      <c r="E235" s="316">
        <v>0</v>
      </c>
      <c r="F235" s="316">
        <v>16.899999999999999</v>
      </c>
      <c r="G235" s="316">
        <v>66</v>
      </c>
      <c r="H235" s="316">
        <v>6.2</v>
      </c>
      <c r="I235" s="316">
        <v>203</v>
      </c>
    </row>
    <row r="236" spans="1:9" x14ac:dyDescent="0.2">
      <c r="A236" s="385"/>
      <c r="C236" s="315">
        <v>44036</v>
      </c>
      <c r="D236" s="316">
        <v>1033.5999999999999</v>
      </c>
      <c r="E236" s="316">
        <v>0</v>
      </c>
      <c r="F236" s="316">
        <v>16.7</v>
      </c>
      <c r="G236" s="316">
        <v>66.5</v>
      </c>
      <c r="H236" s="316">
        <v>6.2</v>
      </c>
      <c r="I236" s="316">
        <v>206.5</v>
      </c>
    </row>
    <row r="237" spans="1:9" x14ac:dyDescent="0.2">
      <c r="A237" s="385"/>
      <c r="C237" s="315">
        <v>44036.041666666672</v>
      </c>
      <c r="D237" s="316">
        <v>1033.2</v>
      </c>
      <c r="E237" s="316">
        <v>0</v>
      </c>
      <c r="F237" s="316">
        <v>16.7</v>
      </c>
      <c r="G237" s="316">
        <v>65.8</v>
      </c>
      <c r="H237" s="316">
        <v>5.9</v>
      </c>
      <c r="I237" s="316">
        <v>212.2</v>
      </c>
    </row>
    <row r="238" spans="1:9" x14ac:dyDescent="0.2">
      <c r="A238" s="385"/>
      <c r="C238" s="315">
        <v>44036.083333333328</v>
      </c>
      <c r="D238" s="316">
        <v>1032.5</v>
      </c>
      <c r="E238" s="316">
        <v>0</v>
      </c>
      <c r="F238" s="316">
        <v>16.3</v>
      </c>
      <c r="G238" s="316">
        <v>69.2</v>
      </c>
      <c r="H238" s="316">
        <v>5.8</v>
      </c>
      <c r="I238" s="316">
        <v>217.6</v>
      </c>
    </row>
    <row r="239" spans="1:9" x14ac:dyDescent="0.2">
      <c r="A239" s="385"/>
      <c r="C239" s="315">
        <v>44036.125</v>
      </c>
      <c r="D239" s="316">
        <v>1032.5</v>
      </c>
      <c r="E239" s="316">
        <v>0</v>
      </c>
      <c r="F239" s="316">
        <v>16.100000000000001</v>
      </c>
      <c r="G239" s="316">
        <v>69.2</v>
      </c>
      <c r="H239" s="316">
        <v>6.8</v>
      </c>
      <c r="I239" s="316">
        <v>202.5</v>
      </c>
    </row>
    <row r="240" spans="1:9" x14ac:dyDescent="0.2">
      <c r="A240" s="385"/>
      <c r="C240" s="315">
        <v>44036.166666666672</v>
      </c>
      <c r="D240" s="316">
        <v>1032.8</v>
      </c>
      <c r="E240" s="316">
        <v>0</v>
      </c>
      <c r="F240" s="316">
        <v>16.3</v>
      </c>
      <c r="G240" s="316">
        <v>66.7</v>
      </c>
      <c r="H240" s="316">
        <v>5.3</v>
      </c>
      <c r="I240" s="316">
        <v>185.5</v>
      </c>
    </row>
    <row r="241" spans="1:9" x14ac:dyDescent="0.2">
      <c r="A241" s="385"/>
      <c r="C241" s="315">
        <v>44036.208333333328</v>
      </c>
      <c r="D241" s="316">
        <v>1033.3</v>
      </c>
      <c r="E241" s="316">
        <v>0</v>
      </c>
      <c r="F241" s="316">
        <v>16.7</v>
      </c>
      <c r="G241" s="316">
        <v>63</v>
      </c>
      <c r="H241" s="316">
        <v>4.5999999999999996</v>
      </c>
      <c r="I241" s="316">
        <v>185.4</v>
      </c>
    </row>
    <row r="242" spans="1:9" x14ac:dyDescent="0.2">
      <c r="A242" s="385"/>
      <c r="C242" s="315">
        <v>44036.25</v>
      </c>
      <c r="D242" s="316">
        <v>1033.5</v>
      </c>
      <c r="E242" s="316">
        <v>0</v>
      </c>
      <c r="F242" s="316">
        <v>16.899999999999999</v>
      </c>
      <c r="G242" s="316">
        <v>61.1</v>
      </c>
      <c r="H242" s="316">
        <v>4.8</v>
      </c>
      <c r="I242" s="316">
        <v>201.7</v>
      </c>
    </row>
    <row r="243" spans="1:9" x14ac:dyDescent="0.2">
      <c r="A243" s="385"/>
      <c r="C243" s="315">
        <v>44036.291666666672</v>
      </c>
      <c r="D243" s="316">
        <v>1033.9000000000001</v>
      </c>
      <c r="E243" s="316">
        <v>0</v>
      </c>
      <c r="F243" s="316">
        <v>16</v>
      </c>
      <c r="G243" s="316">
        <v>71.7</v>
      </c>
      <c r="H243" s="316">
        <v>7.1</v>
      </c>
      <c r="I243" s="316">
        <v>207.1</v>
      </c>
    </row>
    <row r="244" spans="1:9" x14ac:dyDescent="0.2">
      <c r="A244" s="385"/>
      <c r="C244" s="315">
        <v>44036.333333333328</v>
      </c>
      <c r="D244" s="316">
        <v>1034.7</v>
      </c>
      <c r="E244" s="316">
        <v>0</v>
      </c>
      <c r="F244" s="316">
        <v>16</v>
      </c>
      <c r="G244" s="316">
        <v>72.099999999999994</v>
      </c>
      <c r="H244" s="316">
        <v>7</v>
      </c>
      <c r="I244" s="316">
        <v>209.7</v>
      </c>
    </row>
    <row r="245" spans="1:9" x14ac:dyDescent="0.2">
      <c r="A245" s="385"/>
      <c r="C245" s="315">
        <v>44036.375</v>
      </c>
      <c r="D245" s="316">
        <v>1034.9000000000001</v>
      </c>
      <c r="E245" s="316">
        <v>0</v>
      </c>
      <c r="F245" s="316">
        <v>16.7</v>
      </c>
      <c r="G245" s="316">
        <v>68.900000000000006</v>
      </c>
      <c r="H245" s="316">
        <v>7.7</v>
      </c>
      <c r="I245" s="316">
        <v>211.1</v>
      </c>
    </row>
    <row r="246" spans="1:9" x14ac:dyDescent="0.2">
      <c r="A246" s="385"/>
      <c r="C246" s="315">
        <v>44036.416666666672</v>
      </c>
      <c r="D246" s="316">
        <v>1034.7</v>
      </c>
      <c r="E246" s="316">
        <v>0</v>
      </c>
      <c r="F246" s="316">
        <v>16.8</v>
      </c>
      <c r="G246" s="316">
        <v>67.5</v>
      </c>
      <c r="H246" s="316">
        <v>8.8000000000000007</v>
      </c>
      <c r="I246" s="316">
        <v>209.6</v>
      </c>
    </row>
    <row r="247" spans="1:9" x14ac:dyDescent="0.2">
      <c r="A247" s="385"/>
      <c r="C247" s="315">
        <v>44036.458333333328</v>
      </c>
      <c r="D247" s="316">
        <v>1033.9000000000001</v>
      </c>
      <c r="E247" s="316">
        <v>0</v>
      </c>
      <c r="F247" s="316">
        <v>17.7</v>
      </c>
      <c r="G247" s="316">
        <v>63.2</v>
      </c>
      <c r="H247" s="316">
        <v>9.3000000000000007</v>
      </c>
      <c r="I247" s="316">
        <v>211</v>
      </c>
    </row>
    <row r="248" spans="1:9" x14ac:dyDescent="0.2">
      <c r="A248" s="385"/>
      <c r="C248" s="315">
        <v>44036.5</v>
      </c>
      <c r="D248" s="316">
        <v>1032.7</v>
      </c>
      <c r="E248" s="316">
        <v>0</v>
      </c>
      <c r="F248" s="316">
        <v>17.5</v>
      </c>
      <c r="G248" s="316">
        <v>61.9</v>
      </c>
      <c r="H248" s="316">
        <v>9.8000000000000007</v>
      </c>
      <c r="I248" s="316">
        <v>207.2</v>
      </c>
    </row>
    <row r="249" spans="1:9" x14ac:dyDescent="0.2">
      <c r="A249" s="385"/>
      <c r="C249" s="315">
        <v>44036.541666666672</v>
      </c>
      <c r="D249" s="316">
        <v>1032.0999999999999</v>
      </c>
      <c r="E249" s="316">
        <v>0</v>
      </c>
      <c r="F249" s="316">
        <v>18.2</v>
      </c>
      <c r="G249" s="316">
        <v>59.7</v>
      </c>
      <c r="H249" s="316">
        <v>9.1999999999999993</v>
      </c>
      <c r="I249" s="316">
        <v>211.9</v>
      </c>
    </row>
    <row r="250" spans="1:9" x14ac:dyDescent="0.2">
      <c r="A250" s="385"/>
      <c r="C250" s="315">
        <v>44036.583333333328</v>
      </c>
      <c r="D250" s="316">
        <v>1031.5</v>
      </c>
      <c r="E250" s="316">
        <v>0</v>
      </c>
      <c r="F250" s="316">
        <v>18.600000000000001</v>
      </c>
      <c r="G250" s="316">
        <v>58.2</v>
      </c>
      <c r="H250" s="316">
        <v>8.8000000000000007</v>
      </c>
      <c r="I250" s="316">
        <v>220.6</v>
      </c>
    </row>
    <row r="251" spans="1:9" x14ac:dyDescent="0.2">
      <c r="A251" s="385"/>
      <c r="C251" s="315">
        <v>44036.625</v>
      </c>
      <c r="D251" s="316">
        <v>1031</v>
      </c>
      <c r="E251" s="316">
        <v>0</v>
      </c>
      <c r="F251" s="316">
        <v>18.2</v>
      </c>
      <c r="G251" s="316">
        <v>59</v>
      </c>
      <c r="H251" s="316">
        <v>7.7</v>
      </c>
      <c r="I251" s="316">
        <v>218.7</v>
      </c>
    </row>
    <row r="252" spans="1:9" x14ac:dyDescent="0.2">
      <c r="A252" s="385"/>
      <c r="C252" s="315">
        <v>44036.666666666672</v>
      </c>
      <c r="D252" s="316">
        <v>1030.9000000000001</v>
      </c>
      <c r="E252" s="316">
        <v>0</v>
      </c>
      <c r="F252" s="316">
        <v>17.600000000000001</v>
      </c>
      <c r="G252" s="316">
        <v>60.9</v>
      </c>
      <c r="H252" s="316">
        <v>7.3</v>
      </c>
      <c r="I252" s="316">
        <v>222.3</v>
      </c>
    </row>
    <row r="253" spans="1:9" x14ac:dyDescent="0.2">
      <c r="A253" s="385"/>
      <c r="C253" s="315">
        <v>44036.708333333328</v>
      </c>
      <c r="D253" s="316">
        <v>1031</v>
      </c>
      <c r="E253" s="316">
        <v>0</v>
      </c>
      <c r="F253" s="316">
        <v>16.8</v>
      </c>
      <c r="G253" s="316">
        <v>63.1</v>
      </c>
      <c r="H253" s="316">
        <v>6.6</v>
      </c>
      <c r="I253" s="316">
        <v>217.7</v>
      </c>
    </row>
    <row r="254" spans="1:9" x14ac:dyDescent="0.2">
      <c r="A254" s="385"/>
      <c r="C254" s="315">
        <v>44036.75</v>
      </c>
      <c r="D254" s="316">
        <v>1030.9000000000001</v>
      </c>
      <c r="E254" s="316">
        <v>0</v>
      </c>
      <c r="F254" s="316">
        <v>16.399999999999999</v>
      </c>
      <c r="G254" s="316">
        <v>66.599999999999994</v>
      </c>
      <c r="H254" s="316">
        <v>7.1</v>
      </c>
      <c r="I254" s="316">
        <v>202.3</v>
      </c>
    </row>
    <row r="255" spans="1:9" x14ac:dyDescent="0.2">
      <c r="A255" s="385"/>
      <c r="C255" s="315">
        <v>44036.791666666672</v>
      </c>
      <c r="D255" s="316">
        <v>1031.3</v>
      </c>
      <c r="E255" s="316">
        <v>0</v>
      </c>
      <c r="F255" s="316">
        <v>16.2</v>
      </c>
      <c r="G255" s="316">
        <v>69.3</v>
      </c>
      <c r="H255" s="316">
        <v>7.2</v>
      </c>
      <c r="I255" s="316">
        <v>208.9</v>
      </c>
    </row>
    <row r="256" spans="1:9" x14ac:dyDescent="0.2">
      <c r="A256" s="385"/>
      <c r="C256" s="315">
        <v>44036.833333333328</v>
      </c>
      <c r="D256" s="316">
        <v>1031.5</v>
      </c>
      <c r="E256" s="316">
        <v>0</v>
      </c>
      <c r="F256" s="316">
        <v>16.100000000000001</v>
      </c>
      <c r="G256" s="316">
        <v>69.099999999999994</v>
      </c>
      <c r="H256" s="316">
        <v>6.7</v>
      </c>
      <c r="I256" s="316">
        <v>213.2</v>
      </c>
    </row>
    <row r="257" spans="1:9" x14ac:dyDescent="0.2">
      <c r="A257" s="385"/>
      <c r="C257" s="315">
        <v>44036.875</v>
      </c>
      <c r="D257" s="316">
        <v>1031.5999999999999</v>
      </c>
      <c r="E257" s="316">
        <v>0</v>
      </c>
      <c r="F257" s="316">
        <v>16</v>
      </c>
      <c r="G257" s="316">
        <v>68.7</v>
      </c>
      <c r="H257" s="316">
        <v>6.9</v>
      </c>
      <c r="I257" s="316">
        <v>209.5</v>
      </c>
    </row>
    <row r="258" spans="1:9" x14ac:dyDescent="0.2">
      <c r="A258" s="385"/>
      <c r="C258" s="315">
        <v>44036.916666666672</v>
      </c>
      <c r="D258" s="316">
        <v>1031.5</v>
      </c>
      <c r="E258" s="316">
        <v>0</v>
      </c>
      <c r="F258" s="316">
        <v>16</v>
      </c>
      <c r="G258" s="316">
        <v>70</v>
      </c>
      <c r="H258" s="316">
        <v>6.1</v>
      </c>
      <c r="I258" s="316">
        <v>210.2</v>
      </c>
    </row>
    <row r="259" spans="1:9" x14ac:dyDescent="0.2">
      <c r="A259" s="385"/>
      <c r="C259" s="315">
        <v>44036.958333333328</v>
      </c>
      <c r="D259" s="316">
        <v>1031.2</v>
      </c>
      <c r="E259" s="316">
        <v>0</v>
      </c>
      <c r="F259" s="316">
        <v>15.8</v>
      </c>
      <c r="G259" s="316">
        <v>70.599999999999994</v>
      </c>
      <c r="H259" s="316">
        <v>6.3</v>
      </c>
      <c r="I259" s="316">
        <v>209.8</v>
      </c>
    </row>
    <row r="260" spans="1:9" x14ac:dyDescent="0.2">
      <c r="A260" s="385"/>
      <c r="C260" s="315">
        <v>44037</v>
      </c>
      <c r="D260" s="316">
        <v>1031.0999999999999</v>
      </c>
      <c r="E260" s="316">
        <v>0</v>
      </c>
      <c r="F260" s="316">
        <v>15.6</v>
      </c>
      <c r="G260" s="316">
        <v>72</v>
      </c>
      <c r="H260" s="316">
        <v>6</v>
      </c>
      <c r="I260" s="316">
        <v>207.5</v>
      </c>
    </row>
    <row r="261" spans="1:9" x14ac:dyDescent="0.2">
      <c r="A261" s="385"/>
      <c r="C261" s="315">
        <v>44037.041666666672</v>
      </c>
      <c r="D261" s="316">
        <v>1031</v>
      </c>
      <c r="E261" s="316">
        <v>0</v>
      </c>
      <c r="F261" s="316">
        <v>15.7</v>
      </c>
      <c r="G261" s="316">
        <v>71.099999999999994</v>
      </c>
      <c r="H261" s="316">
        <v>5.3</v>
      </c>
      <c r="I261" s="316">
        <v>208.1</v>
      </c>
    </row>
    <row r="262" spans="1:9" x14ac:dyDescent="0.2">
      <c r="A262" s="385"/>
      <c r="C262" s="315">
        <v>44037.083333333328</v>
      </c>
      <c r="D262" s="316">
        <v>1030.5</v>
      </c>
      <c r="E262" s="316">
        <v>0</v>
      </c>
      <c r="F262" s="316">
        <v>15.8</v>
      </c>
      <c r="G262" s="316">
        <v>67.5</v>
      </c>
      <c r="H262" s="316">
        <v>4.2</v>
      </c>
      <c r="I262" s="316">
        <v>206.7</v>
      </c>
    </row>
    <row r="263" spans="1:9" x14ac:dyDescent="0.2">
      <c r="A263" s="385"/>
      <c r="C263" s="315">
        <v>44037.125</v>
      </c>
      <c r="D263" s="316">
        <v>1029.9000000000001</v>
      </c>
      <c r="E263" s="316">
        <v>0</v>
      </c>
      <c r="F263" s="316">
        <v>16</v>
      </c>
      <c r="G263" s="316">
        <v>64.8</v>
      </c>
      <c r="H263" s="316">
        <v>4.0999999999999996</v>
      </c>
      <c r="I263" s="316">
        <v>189.7</v>
      </c>
    </row>
    <row r="264" spans="1:9" x14ac:dyDescent="0.2">
      <c r="A264" s="385"/>
      <c r="C264" s="315">
        <v>44037.166666666672</v>
      </c>
      <c r="D264" s="316">
        <v>1030.5</v>
      </c>
      <c r="E264" s="316">
        <v>0</v>
      </c>
      <c r="F264" s="316">
        <v>15.9</v>
      </c>
      <c r="G264" s="316">
        <v>67.5</v>
      </c>
      <c r="H264" s="316">
        <v>4.4000000000000004</v>
      </c>
      <c r="I264" s="316">
        <v>197.3</v>
      </c>
    </row>
    <row r="265" spans="1:9" x14ac:dyDescent="0.2">
      <c r="A265" s="385"/>
      <c r="C265" s="315">
        <v>44037.208333333328</v>
      </c>
      <c r="D265" s="316">
        <v>1030.5</v>
      </c>
      <c r="E265" s="316">
        <v>0</v>
      </c>
      <c r="F265" s="316">
        <v>15.7</v>
      </c>
      <c r="G265" s="316">
        <v>69.599999999999994</v>
      </c>
      <c r="H265" s="316">
        <v>4.9000000000000004</v>
      </c>
      <c r="I265" s="316">
        <v>199.5</v>
      </c>
    </row>
    <row r="266" spans="1:9" x14ac:dyDescent="0.2">
      <c r="A266" s="385"/>
      <c r="C266" s="315">
        <v>44037.25</v>
      </c>
      <c r="D266" s="316">
        <v>1031.2</v>
      </c>
      <c r="E266" s="316">
        <v>0</v>
      </c>
      <c r="F266" s="316">
        <v>15.7</v>
      </c>
      <c r="G266" s="316">
        <v>68.5</v>
      </c>
      <c r="H266" s="316">
        <v>4.5999999999999996</v>
      </c>
      <c r="I266" s="316">
        <v>211.1</v>
      </c>
    </row>
    <row r="267" spans="1:9" x14ac:dyDescent="0.2">
      <c r="A267" s="385"/>
      <c r="C267" s="315">
        <v>44037.291666666672</v>
      </c>
      <c r="D267" s="316">
        <v>1031.7</v>
      </c>
      <c r="E267" s="316">
        <v>0</v>
      </c>
      <c r="F267" s="316">
        <v>15.6</v>
      </c>
      <c r="G267" s="316">
        <v>63.5</v>
      </c>
      <c r="H267" s="316">
        <v>5.5</v>
      </c>
      <c r="I267" s="316">
        <v>172.2</v>
      </c>
    </row>
    <row r="268" spans="1:9" x14ac:dyDescent="0.2">
      <c r="A268" s="385"/>
      <c r="C268" s="315">
        <v>44037.333333333328</v>
      </c>
      <c r="D268" s="316">
        <v>1031.8</v>
      </c>
      <c r="E268" s="316">
        <v>0</v>
      </c>
      <c r="F268" s="316">
        <v>16.100000000000001</v>
      </c>
      <c r="G268" s="316">
        <v>61.1</v>
      </c>
      <c r="H268" s="316">
        <v>3.6</v>
      </c>
      <c r="I268" s="316">
        <v>167.7</v>
      </c>
    </row>
    <row r="269" spans="1:9" x14ac:dyDescent="0.2">
      <c r="A269" s="385"/>
      <c r="C269" s="315">
        <v>44037.375</v>
      </c>
      <c r="D269" s="316">
        <v>1032</v>
      </c>
      <c r="E269" s="316">
        <v>0</v>
      </c>
      <c r="F269" s="316">
        <v>16.8</v>
      </c>
      <c r="G269" s="316">
        <v>61</v>
      </c>
      <c r="H269" s="316">
        <v>3.3</v>
      </c>
      <c r="I269" s="316">
        <v>349.9</v>
      </c>
    </row>
    <row r="270" spans="1:9" x14ac:dyDescent="0.2">
      <c r="A270" s="385"/>
      <c r="C270" s="315">
        <v>44037.416666666672</v>
      </c>
      <c r="D270" s="316">
        <v>1031.2</v>
      </c>
      <c r="E270" s="316">
        <v>0</v>
      </c>
      <c r="F270" s="316">
        <v>17.100000000000001</v>
      </c>
      <c r="G270" s="316">
        <v>60.8</v>
      </c>
      <c r="H270" s="316">
        <v>3.9</v>
      </c>
      <c r="I270" s="316">
        <v>333.3</v>
      </c>
    </row>
    <row r="271" spans="1:9" x14ac:dyDescent="0.2">
      <c r="A271" s="385"/>
      <c r="C271" s="315">
        <v>44037.458333333328</v>
      </c>
      <c r="D271" s="316">
        <v>1030.5</v>
      </c>
      <c r="E271" s="316">
        <v>0</v>
      </c>
      <c r="F271" s="316">
        <v>17.3</v>
      </c>
      <c r="G271" s="316">
        <v>63.1</v>
      </c>
      <c r="H271" s="316">
        <v>4.7</v>
      </c>
      <c r="I271" s="316">
        <v>337.9</v>
      </c>
    </row>
    <row r="272" spans="1:9" x14ac:dyDescent="0.2">
      <c r="A272" s="385"/>
      <c r="C272" s="315">
        <v>44037.5</v>
      </c>
      <c r="D272" s="316">
        <v>1029.0999999999999</v>
      </c>
      <c r="E272" s="316">
        <v>0</v>
      </c>
      <c r="F272" s="316">
        <v>17.5</v>
      </c>
      <c r="G272" s="316">
        <v>64.8</v>
      </c>
      <c r="H272" s="316">
        <v>5.5</v>
      </c>
      <c r="I272" s="316">
        <v>332.3</v>
      </c>
    </row>
    <row r="273" spans="1:9" x14ac:dyDescent="0.2">
      <c r="A273" s="385"/>
      <c r="C273" s="315">
        <v>44037.541666666672</v>
      </c>
      <c r="D273" s="316">
        <v>1028.7</v>
      </c>
      <c r="E273" s="316">
        <v>0</v>
      </c>
      <c r="F273" s="316">
        <v>17.7</v>
      </c>
      <c r="G273" s="316">
        <v>64.8</v>
      </c>
      <c r="H273" s="316">
        <v>5.7</v>
      </c>
      <c r="I273" s="316">
        <v>317.8</v>
      </c>
    </row>
    <row r="274" spans="1:9" x14ac:dyDescent="0.2">
      <c r="A274" s="385"/>
      <c r="C274" s="315">
        <v>44037.583333333328</v>
      </c>
      <c r="D274" s="316">
        <v>1028</v>
      </c>
      <c r="E274" s="316">
        <v>0</v>
      </c>
      <c r="F274" s="316">
        <v>17.100000000000001</v>
      </c>
      <c r="G274" s="316">
        <v>68.2</v>
      </c>
      <c r="H274" s="316">
        <v>5.8</v>
      </c>
      <c r="I274" s="316">
        <v>298.89999999999998</v>
      </c>
    </row>
    <row r="275" spans="1:9" x14ac:dyDescent="0.2">
      <c r="A275" s="385"/>
      <c r="C275" s="315">
        <v>44037.625</v>
      </c>
      <c r="D275" s="316">
        <v>1028.2</v>
      </c>
      <c r="E275" s="316">
        <v>0</v>
      </c>
      <c r="F275" s="316">
        <v>16.899999999999999</v>
      </c>
      <c r="G275" s="316">
        <v>68.7</v>
      </c>
      <c r="H275" s="316">
        <v>6</v>
      </c>
      <c r="I275" s="316">
        <v>291.5</v>
      </c>
    </row>
    <row r="276" spans="1:9" x14ac:dyDescent="0.2">
      <c r="A276" s="385"/>
      <c r="C276" s="315">
        <v>44037.666666666672</v>
      </c>
      <c r="D276" s="316">
        <v>1028.7</v>
      </c>
      <c r="E276" s="316">
        <v>0</v>
      </c>
      <c r="F276" s="316">
        <v>16.399999999999999</v>
      </c>
      <c r="G276" s="316">
        <v>72.2</v>
      </c>
      <c r="H276" s="316">
        <v>4.2</v>
      </c>
      <c r="I276" s="316">
        <v>320.3</v>
      </c>
    </row>
    <row r="277" spans="1:9" x14ac:dyDescent="0.2">
      <c r="A277" s="385"/>
      <c r="C277" s="315">
        <v>44037.708333333328</v>
      </c>
      <c r="D277" s="316">
        <v>1029.2</v>
      </c>
      <c r="E277" s="316">
        <v>0</v>
      </c>
      <c r="F277" s="316">
        <v>15.8</v>
      </c>
      <c r="G277" s="316">
        <v>74.599999999999994</v>
      </c>
      <c r="H277" s="316">
        <v>4</v>
      </c>
      <c r="I277" s="316">
        <v>321.3</v>
      </c>
    </row>
    <row r="278" spans="1:9" x14ac:dyDescent="0.2">
      <c r="A278" s="385"/>
      <c r="C278" s="315">
        <v>44037.75</v>
      </c>
      <c r="D278" s="316">
        <v>1030</v>
      </c>
      <c r="E278" s="316">
        <v>0</v>
      </c>
      <c r="F278" s="316">
        <v>15.8</v>
      </c>
      <c r="G278" s="316">
        <v>74.900000000000006</v>
      </c>
      <c r="H278" s="316">
        <v>5.2</v>
      </c>
      <c r="I278" s="316">
        <v>280.3</v>
      </c>
    </row>
    <row r="279" spans="1:9" x14ac:dyDescent="0.2">
      <c r="A279" s="385"/>
      <c r="C279" s="315">
        <v>44037.791666666672</v>
      </c>
      <c r="D279" s="316">
        <v>1030.7</v>
      </c>
      <c r="E279" s="316">
        <v>0</v>
      </c>
      <c r="F279" s="316">
        <v>15.7</v>
      </c>
      <c r="G279" s="316">
        <v>74.599999999999994</v>
      </c>
      <c r="H279" s="316">
        <v>4.2</v>
      </c>
      <c r="I279" s="316">
        <v>283.39999999999998</v>
      </c>
    </row>
    <row r="280" spans="1:9" x14ac:dyDescent="0.2">
      <c r="A280" s="385"/>
      <c r="C280" s="315">
        <v>44037.833333333328</v>
      </c>
      <c r="D280" s="316">
        <v>1031.3</v>
      </c>
      <c r="E280" s="316">
        <v>0</v>
      </c>
      <c r="F280" s="316">
        <v>16.100000000000001</v>
      </c>
      <c r="G280" s="316">
        <v>68.3</v>
      </c>
      <c r="H280" s="316">
        <v>3.9</v>
      </c>
      <c r="I280" s="316">
        <v>299.3</v>
      </c>
    </row>
    <row r="281" spans="1:9" x14ac:dyDescent="0.2">
      <c r="A281" s="385"/>
      <c r="C281" s="315">
        <v>44037.875</v>
      </c>
      <c r="D281" s="316">
        <v>1031.8</v>
      </c>
      <c r="E281" s="316">
        <v>0</v>
      </c>
      <c r="F281" s="316">
        <v>16.100000000000001</v>
      </c>
      <c r="G281" s="316">
        <v>68.5</v>
      </c>
      <c r="H281" s="316">
        <v>3.1</v>
      </c>
      <c r="I281" s="316">
        <v>310</v>
      </c>
    </row>
    <row r="282" spans="1:9" x14ac:dyDescent="0.2">
      <c r="A282" s="385"/>
      <c r="C282" s="315">
        <v>44037.916666666672</v>
      </c>
      <c r="D282" s="316">
        <v>1032</v>
      </c>
      <c r="E282" s="316">
        <v>0</v>
      </c>
      <c r="F282" s="316">
        <v>16</v>
      </c>
      <c r="G282" s="316">
        <v>67.5</v>
      </c>
      <c r="H282" s="316">
        <v>3</v>
      </c>
      <c r="I282" s="316">
        <v>300.10000000000002</v>
      </c>
    </row>
    <row r="283" spans="1:9" x14ac:dyDescent="0.2">
      <c r="A283" s="385"/>
      <c r="C283" s="315">
        <v>44037.958333333328</v>
      </c>
      <c r="D283" s="316">
        <v>1031.7</v>
      </c>
      <c r="E283" s="316">
        <v>0</v>
      </c>
      <c r="F283" s="316">
        <v>15.9</v>
      </c>
      <c r="G283" s="316">
        <v>68</v>
      </c>
      <c r="H283" s="316">
        <v>3.6</v>
      </c>
      <c r="I283" s="316">
        <v>289.3</v>
      </c>
    </row>
    <row r="284" spans="1:9" x14ac:dyDescent="0.2">
      <c r="A284" s="385"/>
      <c r="C284" s="315">
        <v>44038</v>
      </c>
      <c r="D284" s="316">
        <v>1031.2</v>
      </c>
      <c r="E284" s="316">
        <v>0</v>
      </c>
      <c r="F284" s="316">
        <v>15.9</v>
      </c>
      <c r="G284" s="316">
        <v>68.5</v>
      </c>
      <c r="H284" s="316">
        <v>3.6</v>
      </c>
      <c r="I284" s="316">
        <v>295.10000000000002</v>
      </c>
    </row>
    <row r="285" spans="1:9" x14ac:dyDescent="0.2">
      <c r="A285" s="385"/>
      <c r="C285" s="315">
        <v>44038.041666666672</v>
      </c>
      <c r="D285" s="316">
        <v>1031</v>
      </c>
      <c r="E285" s="316">
        <v>0</v>
      </c>
      <c r="F285" s="316">
        <v>15.7</v>
      </c>
      <c r="G285" s="316">
        <v>70.5</v>
      </c>
      <c r="H285" s="316">
        <v>4</v>
      </c>
      <c r="I285" s="316">
        <v>293.5</v>
      </c>
    </row>
    <row r="286" spans="1:9" x14ac:dyDescent="0.2">
      <c r="A286" s="385"/>
      <c r="C286" s="315">
        <v>44038.083333333328</v>
      </c>
      <c r="D286" s="316">
        <v>1030.8</v>
      </c>
      <c r="E286" s="316">
        <v>0</v>
      </c>
      <c r="F286" s="316">
        <v>15.6</v>
      </c>
      <c r="G286" s="316">
        <v>71.3</v>
      </c>
      <c r="H286" s="316">
        <v>3.4</v>
      </c>
      <c r="I286" s="316">
        <v>310.8</v>
      </c>
    </row>
    <row r="287" spans="1:9" x14ac:dyDescent="0.2">
      <c r="A287" s="385"/>
      <c r="C287" s="315">
        <v>44038.125</v>
      </c>
      <c r="D287" s="316">
        <v>1030.5999999999999</v>
      </c>
      <c r="E287" s="316">
        <v>0</v>
      </c>
      <c r="F287" s="316">
        <v>15.4</v>
      </c>
      <c r="G287" s="316">
        <v>71.900000000000006</v>
      </c>
      <c r="H287" s="316">
        <v>3.4</v>
      </c>
      <c r="I287" s="316">
        <v>332.7</v>
      </c>
    </row>
    <row r="288" spans="1:9" x14ac:dyDescent="0.2">
      <c r="A288" s="385"/>
      <c r="C288" s="315">
        <v>44038.166666666672</v>
      </c>
      <c r="D288" s="316">
        <v>1030.5999999999999</v>
      </c>
      <c r="E288" s="316">
        <v>0</v>
      </c>
      <c r="F288" s="316">
        <v>15.3</v>
      </c>
      <c r="G288" s="316">
        <v>72.099999999999994</v>
      </c>
      <c r="H288" s="316">
        <v>2.7</v>
      </c>
      <c r="I288" s="316">
        <v>348.4</v>
      </c>
    </row>
    <row r="289" spans="1:9" x14ac:dyDescent="0.2">
      <c r="A289" s="385"/>
      <c r="C289" s="315">
        <v>44038.208333333328</v>
      </c>
      <c r="D289" s="316">
        <v>1031.2</v>
      </c>
      <c r="E289" s="316">
        <v>0</v>
      </c>
      <c r="F289" s="316">
        <v>15.4</v>
      </c>
      <c r="G289" s="316">
        <v>69.8</v>
      </c>
      <c r="H289" s="316">
        <v>2.9</v>
      </c>
      <c r="I289" s="316">
        <v>249.7</v>
      </c>
    </row>
    <row r="290" spans="1:9" x14ac:dyDescent="0.2">
      <c r="A290" s="385"/>
      <c r="C290" s="315">
        <v>44038.25</v>
      </c>
      <c r="D290" s="316">
        <v>1031.2</v>
      </c>
      <c r="E290" s="316">
        <v>0</v>
      </c>
      <c r="F290" s="316">
        <v>15.4</v>
      </c>
      <c r="G290" s="316">
        <v>69.7</v>
      </c>
      <c r="H290" s="316">
        <v>3.1</v>
      </c>
      <c r="I290" s="316">
        <v>287.2</v>
      </c>
    </row>
    <row r="291" spans="1:9" x14ac:dyDescent="0.2">
      <c r="A291" s="385"/>
      <c r="C291" s="315">
        <v>44038.291666666672</v>
      </c>
      <c r="D291" s="316">
        <v>1031.5999999999999</v>
      </c>
      <c r="E291" s="316">
        <v>0</v>
      </c>
      <c r="F291" s="316">
        <v>15.5</v>
      </c>
      <c r="G291" s="316">
        <v>71</v>
      </c>
      <c r="H291" s="316">
        <v>3.6</v>
      </c>
      <c r="I291" s="316">
        <v>298.10000000000002</v>
      </c>
    </row>
    <row r="292" spans="1:9" x14ac:dyDescent="0.2">
      <c r="A292" s="385"/>
      <c r="C292" s="315">
        <v>44038.333333333328</v>
      </c>
      <c r="D292" s="316">
        <v>1031.5</v>
      </c>
      <c r="E292" s="316">
        <v>0</v>
      </c>
      <c r="F292" s="316">
        <v>16.100000000000001</v>
      </c>
      <c r="G292" s="316">
        <v>67.400000000000006</v>
      </c>
      <c r="H292" s="316">
        <v>4.3</v>
      </c>
      <c r="I292" s="316">
        <v>289.2</v>
      </c>
    </row>
    <row r="293" spans="1:9" x14ac:dyDescent="0.2">
      <c r="A293" s="385"/>
      <c r="C293" s="315">
        <v>44038.375</v>
      </c>
      <c r="D293" s="316">
        <v>1031.4000000000001</v>
      </c>
      <c r="E293" s="316">
        <v>0</v>
      </c>
      <c r="F293" s="316">
        <v>16.5</v>
      </c>
      <c r="G293" s="316">
        <v>67.2</v>
      </c>
      <c r="H293" s="316">
        <v>4.5999999999999996</v>
      </c>
      <c r="I293" s="316">
        <v>317</v>
      </c>
    </row>
    <row r="294" spans="1:9" x14ac:dyDescent="0.2">
      <c r="A294" s="385"/>
      <c r="C294" s="315">
        <v>44038.416666666672</v>
      </c>
      <c r="D294" s="316">
        <v>1030.7</v>
      </c>
      <c r="E294" s="316">
        <v>0</v>
      </c>
      <c r="F294" s="316">
        <v>17.399999999999999</v>
      </c>
      <c r="G294" s="316">
        <v>64.099999999999994</v>
      </c>
      <c r="H294" s="316">
        <v>5.6</v>
      </c>
      <c r="I294" s="316">
        <v>311</v>
      </c>
    </row>
    <row r="295" spans="1:9" x14ac:dyDescent="0.2">
      <c r="A295" s="385"/>
      <c r="C295" s="315">
        <v>44038.458333333328</v>
      </c>
      <c r="D295" s="316">
        <v>1030.0999999999999</v>
      </c>
      <c r="E295" s="316">
        <v>0</v>
      </c>
      <c r="F295" s="316">
        <v>17.7</v>
      </c>
      <c r="G295" s="316">
        <v>62.9</v>
      </c>
      <c r="H295" s="316">
        <v>5.9</v>
      </c>
      <c r="I295" s="316">
        <v>311.10000000000002</v>
      </c>
    </row>
    <row r="296" spans="1:9" x14ac:dyDescent="0.2">
      <c r="A296" s="385"/>
      <c r="C296" s="315">
        <v>44038.5</v>
      </c>
      <c r="D296" s="316">
        <v>1029.5999999999999</v>
      </c>
      <c r="E296" s="316">
        <v>0</v>
      </c>
      <c r="F296" s="316">
        <v>17.600000000000001</v>
      </c>
      <c r="G296" s="316">
        <v>61.8</v>
      </c>
      <c r="H296" s="316">
        <v>7.4</v>
      </c>
      <c r="I296" s="316">
        <v>284.39999999999998</v>
      </c>
    </row>
    <row r="297" spans="1:9" x14ac:dyDescent="0.2">
      <c r="A297" s="385"/>
      <c r="C297" s="315">
        <v>44038.541666666672</v>
      </c>
      <c r="D297" s="316">
        <v>1029.0999999999999</v>
      </c>
      <c r="E297" s="316">
        <v>0</v>
      </c>
      <c r="F297" s="316">
        <v>18</v>
      </c>
      <c r="G297" s="316">
        <v>61.6</v>
      </c>
      <c r="H297" s="316">
        <v>6.8</v>
      </c>
      <c r="I297" s="316">
        <v>292.8</v>
      </c>
    </row>
    <row r="298" spans="1:9" x14ac:dyDescent="0.2">
      <c r="A298" s="385"/>
      <c r="C298" s="315">
        <v>44038.583333333328</v>
      </c>
      <c r="D298" s="316">
        <v>1028.7</v>
      </c>
      <c r="E298" s="316">
        <v>0</v>
      </c>
      <c r="F298" s="316">
        <v>17.8</v>
      </c>
      <c r="G298" s="316">
        <v>62.8</v>
      </c>
      <c r="H298" s="316">
        <v>6.7</v>
      </c>
      <c r="I298" s="316">
        <v>297</v>
      </c>
    </row>
    <row r="299" spans="1:9" x14ac:dyDescent="0.2">
      <c r="A299" s="385"/>
      <c r="C299" s="315">
        <v>44038.625</v>
      </c>
      <c r="D299" s="316">
        <v>1028.8</v>
      </c>
      <c r="E299" s="316">
        <v>0</v>
      </c>
      <c r="F299" s="316">
        <v>17.100000000000001</v>
      </c>
      <c r="G299" s="316">
        <v>66.099999999999994</v>
      </c>
      <c r="H299" s="316">
        <v>5.8</v>
      </c>
      <c r="I299" s="316">
        <v>299</v>
      </c>
    </row>
    <row r="300" spans="1:9" x14ac:dyDescent="0.2">
      <c r="A300" s="385"/>
      <c r="C300" s="315">
        <v>44038.666666666672</v>
      </c>
      <c r="D300" s="316">
        <v>1029.8</v>
      </c>
      <c r="E300" s="316">
        <v>0</v>
      </c>
      <c r="F300" s="316">
        <v>16.600000000000001</v>
      </c>
      <c r="G300" s="316">
        <v>67.7</v>
      </c>
      <c r="H300" s="316">
        <v>5</v>
      </c>
      <c r="I300" s="316">
        <v>300.89999999999998</v>
      </c>
    </row>
    <row r="301" spans="1:9" x14ac:dyDescent="0.2">
      <c r="A301" s="385"/>
      <c r="C301" s="315">
        <v>44038.708333333328</v>
      </c>
      <c r="D301" s="316">
        <v>1030.4000000000001</v>
      </c>
      <c r="E301" s="316">
        <v>0</v>
      </c>
      <c r="F301" s="316">
        <v>16.2</v>
      </c>
      <c r="G301" s="316">
        <v>68</v>
      </c>
      <c r="H301" s="316">
        <v>5.3</v>
      </c>
      <c r="I301" s="316">
        <v>280.8</v>
      </c>
    </row>
    <row r="302" spans="1:9" x14ac:dyDescent="0.2">
      <c r="A302" s="385"/>
      <c r="C302" s="315">
        <v>44038.75</v>
      </c>
      <c r="D302" s="316">
        <v>1030.9000000000001</v>
      </c>
      <c r="E302" s="316">
        <v>0</v>
      </c>
      <c r="F302" s="316">
        <v>16.2</v>
      </c>
      <c r="G302" s="316">
        <v>67.599999999999994</v>
      </c>
      <c r="H302" s="316">
        <v>5.5</v>
      </c>
      <c r="I302" s="316">
        <v>276.5</v>
      </c>
    </row>
    <row r="303" spans="1:9" x14ac:dyDescent="0.2">
      <c r="A303" s="385"/>
      <c r="C303" s="315">
        <v>44038.791666666672</v>
      </c>
      <c r="D303" s="316">
        <v>1031.5</v>
      </c>
      <c r="E303" s="316">
        <v>0</v>
      </c>
      <c r="F303" s="316">
        <v>16.100000000000001</v>
      </c>
      <c r="G303" s="316">
        <v>67.8</v>
      </c>
      <c r="H303" s="316">
        <v>5.5</v>
      </c>
      <c r="I303" s="316">
        <v>276.5</v>
      </c>
    </row>
    <row r="304" spans="1:9" x14ac:dyDescent="0.2">
      <c r="A304" s="385"/>
      <c r="C304" s="315">
        <v>44038.833333333328</v>
      </c>
      <c r="D304" s="316">
        <v>1032.2</v>
      </c>
      <c r="E304" s="316">
        <v>0</v>
      </c>
      <c r="F304" s="316">
        <v>15.9</v>
      </c>
      <c r="G304" s="316">
        <v>69.900000000000006</v>
      </c>
      <c r="H304" s="316">
        <v>5.3</v>
      </c>
      <c r="I304" s="316">
        <v>285.2</v>
      </c>
    </row>
    <row r="305" spans="1:9" x14ac:dyDescent="0.2">
      <c r="A305" s="385"/>
      <c r="C305" s="315">
        <v>44038.875</v>
      </c>
      <c r="D305" s="316">
        <v>1032.5</v>
      </c>
      <c r="E305" s="316">
        <v>0</v>
      </c>
      <c r="F305" s="316">
        <v>15.8</v>
      </c>
      <c r="G305" s="316">
        <v>71.599999999999994</v>
      </c>
      <c r="H305" s="316">
        <v>4.5</v>
      </c>
      <c r="I305" s="316">
        <v>302.5</v>
      </c>
    </row>
    <row r="306" spans="1:9" x14ac:dyDescent="0.2">
      <c r="A306" s="385"/>
      <c r="C306" s="315">
        <v>44038.916666666672</v>
      </c>
      <c r="D306" s="316">
        <v>1032</v>
      </c>
      <c r="E306" s="316">
        <v>0</v>
      </c>
      <c r="F306" s="316">
        <v>15.7</v>
      </c>
      <c r="G306" s="316">
        <v>73.400000000000006</v>
      </c>
      <c r="H306" s="316">
        <v>4.2</v>
      </c>
      <c r="I306" s="316">
        <v>304.7</v>
      </c>
    </row>
    <row r="307" spans="1:9" x14ac:dyDescent="0.2">
      <c r="A307" s="385"/>
      <c r="C307" s="315">
        <v>44038.958333333328</v>
      </c>
      <c r="D307" s="316">
        <v>1031.9000000000001</v>
      </c>
      <c r="E307" s="316">
        <v>0</v>
      </c>
      <c r="F307" s="316">
        <v>15.6</v>
      </c>
      <c r="G307" s="316">
        <v>73</v>
      </c>
      <c r="H307" s="316">
        <v>3.7</v>
      </c>
      <c r="I307" s="316">
        <v>300.60000000000002</v>
      </c>
    </row>
    <row r="308" spans="1:9" x14ac:dyDescent="0.2">
      <c r="A308" s="385"/>
      <c r="C308" s="315">
        <v>44039</v>
      </c>
      <c r="D308" s="316">
        <v>1030.9000000000001</v>
      </c>
      <c r="E308" s="316">
        <v>0</v>
      </c>
      <c r="F308" s="316">
        <v>15.6</v>
      </c>
      <c r="G308" s="316">
        <v>72.099999999999994</v>
      </c>
      <c r="H308" s="316">
        <v>3.8</v>
      </c>
      <c r="I308" s="316">
        <v>313.89999999999998</v>
      </c>
    </row>
    <row r="309" spans="1:9" x14ac:dyDescent="0.2">
      <c r="A309" s="385"/>
      <c r="C309" s="315">
        <v>44039.041666666672</v>
      </c>
      <c r="D309" s="316">
        <v>1030.8</v>
      </c>
      <c r="E309" s="316">
        <v>0</v>
      </c>
      <c r="F309" s="316">
        <v>15.4</v>
      </c>
      <c r="G309" s="316">
        <v>74</v>
      </c>
      <c r="H309" s="316">
        <v>3.4</v>
      </c>
      <c r="I309" s="316">
        <v>309</v>
      </c>
    </row>
    <row r="310" spans="1:9" x14ac:dyDescent="0.2">
      <c r="A310" s="385"/>
      <c r="C310" s="315">
        <v>44039.083333333328</v>
      </c>
      <c r="D310" s="316">
        <v>1030.5</v>
      </c>
      <c r="E310" s="316">
        <v>0</v>
      </c>
      <c r="F310" s="316">
        <v>15.4</v>
      </c>
      <c r="G310" s="316">
        <v>72.2</v>
      </c>
      <c r="H310" s="316">
        <v>3.9</v>
      </c>
      <c r="I310" s="316">
        <v>293.3</v>
      </c>
    </row>
    <row r="311" spans="1:9" x14ac:dyDescent="0.2">
      <c r="A311" s="385"/>
      <c r="C311" s="315">
        <v>44039.125</v>
      </c>
      <c r="D311" s="316">
        <v>1030.5999999999999</v>
      </c>
      <c r="E311" s="316">
        <v>0</v>
      </c>
      <c r="F311" s="316">
        <v>15.2</v>
      </c>
      <c r="G311" s="316">
        <v>73</v>
      </c>
      <c r="H311" s="316">
        <v>4.2</v>
      </c>
      <c r="I311" s="316">
        <v>291.89999999999998</v>
      </c>
    </row>
    <row r="312" spans="1:9" x14ac:dyDescent="0.2">
      <c r="A312" s="385"/>
      <c r="C312" s="315">
        <v>44039.166666666672</v>
      </c>
      <c r="D312" s="316">
        <v>1030.8</v>
      </c>
      <c r="E312" s="316">
        <v>0</v>
      </c>
      <c r="F312" s="316">
        <v>15.4</v>
      </c>
      <c r="G312" s="316">
        <v>71</v>
      </c>
      <c r="H312" s="316">
        <v>4.2</v>
      </c>
      <c r="I312" s="316">
        <v>281.8</v>
      </c>
    </row>
    <row r="313" spans="1:9" x14ac:dyDescent="0.2">
      <c r="A313" s="385"/>
      <c r="C313" s="315">
        <v>44039.208333333328</v>
      </c>
      <c r="D313" s="316">
        <v>1031.0999999999999</v>
      </c>
      <c r="E313" s="316">
        <v>0</v>
      </c>
      <c r="F313" s="316">
        <v>15.3</v>
      </c>
      <c r="G313" s="316">
        <v>69.3</v>
      </c>
      <c r="H313" s="316">
        <v>4.4000000000000004</v>
      </c>
      <c r="I313" s="316">
        <v>274.3</v>
      </c>
    </row>
    <row r="314" spans="1:9" x14ac:dyDescent="0.2">
      <c r="A314" s="385"/>
      <c r="C314" s="315">
        <v>44039.25</v>
      </c>
      <c r="D314" s="316">
        <v>1031.5</v>
      </c>
      <c r="E314" s="316">
        <v>0</v>
      </c>
      <c r="F314" s="316">
        <v>15.2</v>
      </c>
      <c r="G314" s="316">
        <v>67.900000000000006</v>
      </c>
      <c r="H314" s="316">
        <v>4.4000000000000004</v>
      </c>
      <c r="I314" s="316">
        <v>274.7</v>
      </c>
    </row>
    <row r="315" spans="1:9" x14ac:dyDescent="0.2">
      <c r="A315" s="385"/>
      <c r="C315" s="315">
        <v>44039.291666666672</v>
      </c>
      <c r="D315" s="316">
        <v>1032.0999999999999</v>
      </c>
      <c r="E315" s="316">
        <v>0</v>
      </c>
      <c r="F315" s="316">
        <v>15.2</v>
      </c>
      <c r="G315" s="316">
        <v>66.5</v>
      </c>
      <c r="H315" s="316">
        <v>3.6</v>
      </c>
      <c r="I315" s="316">
        <v>178.6</v>
      </c>
    </row>
    <row r="316" spans="1:9" x14ac:dyDescent="0.2">
      <c r="A316" s="385"/>
      <c r="C316" s="315">
        <v>44039.333333333328</v>
      </c>
      <c r="D316" s="316">
        <v>1032.3</v>
      </c>
      <c r="E316" s="316">
        <v>0</v>
      </c>
      <c r="F316" s="316">
        <v>15.6</v>
      </c>
      <c r="G316" s="316">
        <v>64.3</v>
      </c>
      <c r="H316" s="316">
        <v>3.3</v>
      </c>
      <c r="I316" s="316">
        <v>191.5</v>
      </c>
    </row>
    <row r="317" spans="1:9" x14ac:dyDescent="0.2">
      <c r="A317" s="385"/>
      <c r="C317" s="315">
        <v>44039.375</v>
      </c>
      <c r="D317" s="316">
        <v>1032.0999999999999</v>
      </c>
      <c r="E317" s="316">
        <v>0</v>
      </c>
      <c r="F317" s="316">
        <v>17</v>
      </c>
      <c r="G317" s="316">
        <v>59.9</v>
      </c>
      <c r="H317" s="316">
        <v>3.9</v>
      </c>
      <c r="I317" s="316">
        <v>320.5</v>
      </c>
    </row>
    <row r="318" spans="1:9" x14ac:dyDescent="0.2">
      <c r="A318" s="385"/>
      <c r="C318" s="315">
        <v>44039.416666666672</v>
      </c>
      <c r="D318" s="316">
        <v>1031.5</v>
      </c>
      <c r="E318" s="316">
        <v>0</v>
      </c>
      <c r="F318" s="316">
        <v>17.600000000000001</v>
      </c>
      <c r="G318" s="316">
        <v>61.6</v>
      </c>
      <c r="H318" s="316">
        <v>6</v>
      </c>
      <c r="I318" s="316">
        <v>309</v>
      </c>
    </row>
    <row r="319" spans="1:9" x14ac:dyDescent="0.2">
      <c r="A319" s="385"/>
      <c r="C319" s="315">
        <v>44039.458333333328</v>
      </c>
      <c r="D319" s="316">
        <v>1030.9000000000001</v>
      </c>
      <c r="E319" s="316">
        <v>0</v>
      </c>
      <c r="F319" s="316">
        <v>18</v>
      </c>
      <c r="G319" s="316">
        <v>60.8</v>
      </c>
      <c r="H319" s="316">
        <v>6.6</v>
      </c>
      <c r="I319" s="316">
        <v>290.10000000000002</v>
      </c>
    </row>
    <row r="320" spans="1:9" x14ac:dyDescent="0.2">
      <c r="A320" s="385"/>
      <c r="C320" s="315">
        <v>44039.5</v>
      </c>
      <c r="D320" s="316">
        <v>1030.3</v>
      </c>
      <c r="E320" s="316">
        <v>0</v>
      </c>
      <c r="F320" s="316">
        <v>17.899999999999999</v>
      </c>
      <c r="G320" s="316">
        <v>62.6</v>
      </c>
      <c r="H320" s="316">
        <v>6.7</v>
      </c>
      <c r="I320" s="316">
        <v>290.5</v>
      </c>
    </row>
    <row r="321" spans="1:9" x14ac:dyDescent="0.2">
      <c r="A321" s="385"/>
      <c r="C321" s="315">
        <v>44039.541666666672</v>
      </c>
      <c r="D321" s="316">
        <v>1029.9000000000001</v>
      </c>
      <c r="E321" s="316">
        <v>0</v>
      </c>
      <c r="F321" s="316">
        <v>17.7</v>
      </c>
      <c r="G321" s="316">
        <v>63.7</v>
      </c>
      <c r="H321" s="316">
        <v>6</v>
      </c>
      <c r="I321" s="316">
        <v>304</v>
      </c>
    </row>
    <row r="322" spans="1:9" x14ac:dyDescent="0.2">
      <c r="A322" s="385"/>
      <c r="C322" s="315">
        <v>44039.583333333328</v>
      </c>
      <c r="D322" s="316">
        <v>1029.5</v>
      </c>
      <c r="E322" s="316">
        <v>0</v>
      </c>
      <c r="F322" s="316">
        <v>17.399999999999999</v>
      </c>
      <c r="G322" s="316">
        <v>64</v>
      </c>
      <c r="H322" s="316">
        <v>5.7</v>
      </c>
      <c r="I322" s="316">
        <v>302.89999999999998</v>
      </c>
    </row>
    <row r="323" spans="1:9" x14ac:dyDescent="0.2">
      <c r="A323" s="385"/>
      <c r="C323" s="315">
        <v>44039.625</v>
      </c>
      <c r="D323" s="316">
        <v>1029.9000000000001</v>
      </c>
      <c r="E323" s="316">
        <v>0</v>
      </c>
      <c r="F323" s="316">
        <v>16.7</v>
      </c>
      <c r="G323" s="316">
        <v>67.3</v>
      </c>
      <c r="H323" s="316">
        <v>5.8</v>
      </c>
      <c r="I323" s="316">
        <v>288</v>
      </c>
    </row>
    <row r="324" spans="1:9" x14ac:dyDescent="0.2">
      <c r="A324" s="385"/>
      <c r="C324" s="315">
        <v>44039.666666666672</v>
      </c>
      <c r="D324" s="316">
        <v>1030.2</v>
      </c>
      <c r="E324" s="316">
        <v>0</v>
      </c>
      <c r="F324" s="316">
        <v>16.2</v>
      </c>
      <c r="G324" s="316">
        <v>68.2</v>
      </c>
      <c r="H324" s="316">
        <v>5.7</v>
      </c>
      <c r="I324" s="316">
        <v>281.7</v>
      </c>
    </row>
    <row r="325" spans="1:9" x14ac:dyDescent="0.2">
      <c r="A325" s="385"/>
      <c r="C325" s="315">
        <v>44039.708333333328</v>
      </c>
      <c r="D325" s="316">
        <v>1030.5999999999999</v>
      </c>
      <c r="E325" s="316">
        <v>0</v>
      </c>
      <c r="F325" s="316">
        <v>16.100000000000001</v>
      </c>
      <c r="G325" s="316">
        <v>69</v>
      </c>
      <c r="H325" s="316">
        <v>4.9000000000000004</v>
      </c>
      <c r="I325" s="316">
        <v>287.89999999999998</v>
      </c>
    </row>
    <row r="326" spans="1:9" x14ac:dyDescent="0.2">
      <c r="A326" s="385"/>
      <c r="C326" s="315">
        <v>44039.75</v>
      </c>
      <c r="D326" s="316">
        <v>1031</v>
      </c>
      <c r="E326" s="316">
        <v>0</v>
      </c>
      <c r="F326" s="316">
        <v>16</v>
      </c>
      <c r="G326" s="316">
        <v>68.3</v>
      </c>
      <c r="H326" s="316">
        <v>4.5999999999999996</v>
      </c>
      <c r="I326" s="316">
        <v>274.5</v>
      </c>
    </row>
    <row r="327" spans="1:9" x14ac:dyDescent="0.2">
      <c r="A327" s="385"/>
      <c r="C327" s="315">
        <v>44039.791666666672</v>
      </c>
      <c r="D327" s="316">
        <v>1031.4000000000001</v>
      </c>
      <c r="E327" s="316">
        <v>0</v>
      </c>
      <c r="F327" s="316">
        <v>16</v>
      </c>
      <c r="G327" s="316">
        <v>69.400000000000006</v>
      </c>
      <c r="H327" s="316">
        <v>3.8</v>
      </c>
      <c r="I327" s="316">
        <v>290.7</v>
      </c>
    </row>
    <row r="328" spans="1:9" x14ac:dyDescent="0.2">
      <c r="A328" s="385"/>
      <c r="C328" s="315">
        <v>44039.833333333328</v>
      </c>
      <c r="D328" s="316">
        <v>1031.5</v>
      </c>
      <c r="E328" s="316">
        <v>0</v>
      </c>
      <c r="F328" s="316">
        <v>15.9</v>
      </c>
      <c r="G328" s="316">
        <v>69.8</v>
      </c>
      <c r="H328" s="316">
        <v>4.5</v>
      </c>
      <c r="I328" s="316">
        <v>297.3</v>
      </c>
    </row>
    <row r="329" spans="1:9" x14ac:dyDescent="0.2">
      <c r="A329" s="385"/>
      <c r="C329" s="315">
        <v>44039.875</v>
      </c>
      <c r="D329" s="316">
        <v>1031.5999999999999</v>
      </c>
      <c r="E329" s="316">
        <v>0</v>
      </c>
      <c r="F329" s="316">
        <v>15.8</v>
      </c>
      <c r="G329" s="316">
        <v>70.3</v>
      </c>
      <c r="H329" s="316">
        <v>4.3</v>
      </c>
      <c r="I329" s="316">
        <v>308.8</v>
      </c>
    </row>
    <row r="330" spans="1:9" x14ac:dyDescent="0.2">
      <c r="A330" s="385"/>
      <c r="C330" s="315">
        <v>44039.916666666672</v>
      </c>
      <c r="D330" s="316">
        <v>1031.4000000000001</v>
      </c>
      <c r="E330" s="316">
        <v>0</v>
      </c>
      <c r="F330" s="316">
        <v>15.7</v>
      </c>
      <c r="G330" s="316">
        <v>70</v>
      </c>
      <c r="H330" s="316">
        <v>3.9</v>
      </c>
      <c r="I330" s="316">
        <v>262.8</v>
      </c>
    </row>
    <row r="331" spans="1:9" x14ac:dyDescent="0.2">
      <c r="A331" s="385"/>
      <c r="C331" s="315">
        <v>44039.958333333328</v>
      </c>
      <c r="D331" s="316">
        <v>1031.4000000000001</v>
      </c>
      <c r="E331" s="316">
        <v>0</v>
      </c>
      <c r="F331" s="316">
        <v>15.6</v>
      </c>
      <c r="G331" s="316">
        <v>70</v>
      </c>
      <c r="H331" s="316">
        <v>4.5</v>
      </c>
      <c r="I331" s="316">
        <v>272.8</v>
      </c>
    </row>
    <row r="332" spans="1:9" x14ac:dyDescent="0.2">
      <c r="A332" s="385"/>
      <c r="C332" s="315">
        <v>44040</v>
      </c>
      <c r="D332" s="316">
        <v>1030.9000000000001</v>
      </c>
      <c r="E332" s="316">
        <v>0</v>
      </c>
      <c r="F332" s="316">
        <v>15.5</v>
      </c>
      <c r="G332" s="316">
        <v>70.2</v>
      </c>
      <c r="H332" s="316">
        <v>4.0999999999999996</v>
      </c>
      <c r="I332" s="316">
        <v>284.8</v>
      </c>
    </row>
    <row r="333" spans="1:9" x14ac:dyDescent="0.2">
      <c r="A333" s="385"/>
      <c r="C333" s="315">
        <v>44040.041666666672</v>
      </c>
      <c r="D333" s="316">
        <v>1030.2</v>
      </c>
      <c r="E333" s="316">
        <v>0</v>
      </c>
      <c r="F333" s="316">
        <v>15.3</v>
      </c>
      <c r="G333" s="316">
        <v>71.3</v>
      </c>
      <c r="H333" s="316">
        <v>4.5</v>
      </c>
      <c r="I333" s="316">
        <v>268.89999999999998</v>
      </c>
    </row>
    <row r="334" spans="1:9" x14ac:dyDescent="0.2">
      <c r="A334" s="385"/>
      <c r="C334" s="315">
        <v>44040.083333333328</v>
      </c>
      <c r="D334" s="316">
        <v>1029.5</v>
      </c>
      <c r="E334" s="316">
        <v>0</v>
      </c>
      <c r="F334" s="316">
        <v>15.2</v>
      </c>
      <c r="G334" s="316">
        <v>71.599999999999994</v>
      </c>
      <c r="H334" s="316">
        <v>4.5</v>
      </c>
      <c r="I334" s="316">
        <v>274.5</v>
      </c>
    </row>
    <row r="335" spans="1:9" x14ac:dyDescent="0.2">
      <c r="A335" s="385"/>
      <c r="C335" s="315">
        <v>44040.125</v>
      </c>
      <c r="D335" s="316">
        <v>1029.5999999999999</v>
      </c>
      <c r="E335" s="316">
        <v>0</v>
      </c>
      <c r="F335" s="316">
        <v>15</v>
      </c>
      <c r="G335" s="316">
        <v>73.2</v>
      </c>
      <c r="H335" s="316">
        <v>4.7</v>
      </c>
      <c r="I335" s="316">
        <v>287</v>
      </c>
    </row>
    <row r="336" spans="1:9" x14ac:dyDescent="0.2">
      <c r="A336" s="385"/>
      <c r="C336" s="315">
        <v>44040.166666666672</v>
      </c>
      <c r="D336" s="316">
        <v>1029.5</v>
      </c>
      <c r="E336" s="316">
        <v>0</v>
      </c>
      <c r="F336" s="316">
        <v>15</v>
      </c>
      <c r="G336" s="316">
        <v>73.099999999999994</v>
      </c>
      <c r="H336" s="316">
        <v>4.5</v>
      </c>
      <c r="I336" s="316">
        <v>286</v>
      </c>
    </row>
    <row r="337" spans="1:9" x14ac:dyDescent="0.2">
      <c r="A337" s="385"/>
      <c r="C337" s="315">
        <v>44040.208333333328</v>
      </c>
      <c r="D337" s="316">
        <v>1030.0999999999999</v>
      </c>
      <c r="E337" s="316">
        <v>0</v>
      </c>
      <c r="F337" s="316">
        <v>14.9</v>
      </c>
      <c r="G337" s="316">
        <v>74.099999999999994</v>
      </c>
      <c r="H337" s="316">
        <v>4.4000000000000004</v>
      </c>
      <c r="I337" s="316">
        <v>280.39999999999998</v>
      </c>
    </row>
    <row r="338" spans="1:9" x14ac:dyDescent="0.2">
      <c r="A338" s="385"/>
      <c r="C338" s="315">
        <v>44040.25</v>
      </c>
      <c r="D338" s="316">
        <v>1030.0999999999999</v>
      </c>
      <c r="E338" s="316">
        <v>0</v>
      </c>
      <c r="F338" s="316">
        <v>15.1</v>
      </c>
      <c r="G338" s="316">
        <v>67.2</v>
      </c>
      <c r="H338" s="316">
        <v>4</v>
      </c>
      <c r="I338" s="316">
        <v>178.1</v>
      </c>
    </row>
    <row r="339" spans="1:9" x14ac:dyDescent="0.2">
      <c r="A339" s="385"/>
      <c r="C339" s="315">
        <v>44040.291666666672</v>
      </c>
      <c r="D339" s="316">
        <v>1030.3</v>
      </c>
      <c r="E339" s="316">
        <v>0</v>
      </c>
      <c r="F339" s="316">
        <v>15.1</v>
      </c>
      <c r="G339" s="316">
        <v>65.3</v>
      </c>
      <c r="H339" s="316">
        <v>4.0999999999999996</v>
      </c>
      <c r="I339" s="316">
        <v>153.4</v>
      </c>
    </row>
    <row r="340" spans="1:9" x14ac:dyDescent="0.2">
      <c r="A340" s="385"/>
      <c r="C340" s="315">
        <v>44040.333333333328</v>
      </c>
      <c r="D340" s="316">
        <v>1030.7</v>
      </c>
      <c r="E340" s="316">
        <v>0</v>
      </c>
      <c r="F340" s="316">
        <v>16</v>
      </c>
      <c r="G340" s="316">
        <v>61.4</v>
      </c>
      <c r="H340" s="316">
        <v>3.1</v>
      </c>
      <c r="I340" s="316">
        <v>113.1</v>
      </c>
    </row>
    <row r="341" spans="1:9" x14ac:dyDescent="0.2">
      <c r="A341" s="385"/>
      <c r="C341" s="315">
        <v>44040.375</v>
      </c>
      <c r="D341" s="316">
        <v>1030.5</v>
      </c>
      <c r="E341" s="316">
        <v>0</v>
      </c>
      <c r="F341" s="316">
        <v>16.600000000000001</v>
      </c>
      <c r="G341" s="316">
        <v>61.2</v>
      </c>
      <c r="H341" s="316">
        <v>5.0999999999999996</v>
      </c>
      <c r="I341" s="316">
        <v>331.3</v>
      </c>
    </row>
    <row r="342" spans="1:9" x14ac:dyDescent="0.2">
      <c r="A342" s="385"/>
      <c r="C342" s="315">
        <v>44040.416666666672</v>
      </c>
      <c r="D342" s="316">
        <v>1029.8</v>
      </c>
      <c r="E342" s="316">
        <v>0</v>
      </c>
      <c r="F342" s="316">
        <v>17.3</v>
      </c>
      <c r="G342" s="316">
        <v>62.7</v>
      </c>
      <c r="H342" s="316">
        <v>5.3</v>
      </c>
      <c r="I342" s="316">
        <v>309.10000000000002</v>
      </c>
    </row>
    <row r="343" spans="1:9" x14ac:dyDescent="0.2">
      <c r="A343" s="385"/>
      <c r="C343" s="315">
        <v>44040.458333333328</v>
      </c>
      <c r="D343" s="316">
        <v>1029.3</v>
      </c>
      <c r="E343" s="316">
        <v>0</v>
      </c>
      <c r="F343" s="316">
        <v>17.399999999999999</v>
      </c>
      <c r="G343" s="316">
        <v>62.6</v>
      </c>
      <c r="H343" s="316">
        <v>5.4</v>
      </c>
      <c r="I343" s="316">
        <v>308.89999999999998</v>
      </c>
    </row>
    <row r="344" spans="1:9" x14ac:dyDescent="0.2">
      <c r="A344" s="385"/>
      <c r="C344" s="315">
        <v>44040.5</v>
      </c>
      <c r="D344" s="316">
        <v>1029.0999999999999</v>
      </c>
      <c r="E344" s="316">
        <v>0</v>
      </c>
      <c r="F344" s="316">
        <v>17.2</v>
      </c>
      <c r="G344" s="316">
        <v>63.4</v>
      </c>
      <c r="H344" s="316">
        <v>5.5</v>
      </c>
      <c r="I344" s="316">
        <v>301.2</v>
      </c>
    </row>
    <row r="345" spans="1:9" x14ac:dyDescent="0.2">
      <c r="A345" s="385"/>
      <c r="C345" s="315">
        <v>44040.541666666672</v>
      </c>
      <c r="D345" s="316">
        <v>1028.4000000000001</v>
      </c>
      <c r="E345" s="316">
        <v>0</v>
      </c>
      <c r="F345" s="316">
        <v>17.100000000000001</v>
      </c>
      <c r="G345" s="316">
        <v>63.7</v>
      </c>
      <c r="H345" s="316">
        <v>5.5</v>
      </c>
      <c r="I345" s="316">
        <v>295</v>
      </c>
    </row>
    <row r="346" spans="1:9" x14ac:dyDescent="0.2">
      <c r="A346" s="385"/>
      <c r="C346" s="315">
        <v>44040.583333333328</v>
      </c>
      <c r="D346" s="316">
        <v>1028.2</v>
      </c>
      <c r="E346" s="316">
        <v>0</v>
      </c>
      <c r="F346" s="316">
        <v>16.899999999999999</v>
      </c>
      <c r="G346" s="316">
        <v>63.5</v>
      </c>
      <c r="H346" s="316">
        <v>5.0999999999999996</v>
      </c>
      <c r="I346" s="316">
        <v>293.39999999999998</v>
      </c>
    </row>
    <row r="347" spans="1:9" x14ac:dyDescent="0.2">
      <c r="A347" s="385"/>
      <c r="C347" s="315">
        <v>44040.625</v>
      </c>
      <c r="D347" s="316">
        <v>1028.4000000000001</v>
      </c>
      <c r="E347" s="316">
        <v>0</v>
      </c>
      <c r="F347" s="316">
        <v>16.3</v>
      </c>
      <c r="G347" s="316">
        <v>65.7</v>
      </c>
      <c r="H347" s="316">
        <v>4.8</v>
      </c>
      <c r="I347" s="316">
        <v>298.10000000000002</v>
      </c>
    </row>
    <row r="348" spans="1:9" x14ac:dyDescent="0.2">
      <c r="A348" s="385"/>
      <c r="C348" s="315">
        <v>44040.666666666672</v>
      </c>
      <c r="D348" s="316">
        <v>1029</v>
      </c>
      <c r="E348" s="316">
        <v>0</v>
      </c>
      <c r="F348" s="316">
        <v>16.100000000000001</v>
      </c>
      <c r="G348" s="316">
        <v>67.5</v>
      </c>
      <c r="H348" s="316">
        <v>4.4000000000000004</v>
      </c>
      <c r="I348" s="316">
        <v>299.60000000000002</v>
      </c>
    </row>
    <row r="349" spans="1:9" x14ac:dyDescent="0.2">
      <c r="A349" s="385"/>
      <c r="C349" s="315">
        <v>44040.708333333328</v>
      </c>
      <c r="D349" s="316">
        <v>1029.7</v>
      </c>
      <c r="E349" s="316">
        <v>0</v>
      </c>
      <c r="F349" s="316">
        <v>15.9</v>
      </c>
      <c r="G349" s="316">
        <v>68.7</v>
      </c>
      <c r="H349" s="316">
        <v>4.2</v>
      </c>
      <c r="I349" s="316">
        <v>295.60000000000002</v>
      </c>
    </row>
    <row r="350" spans="1:9" x14ac:dyDescent="0.2">
      <c r="A350" s="385"/>
      <c r="C350" s="315">
        <v>44040.75</v>
      </c>
      <c r="D350" s="316">
        <v>1030.0999999999999</v>
      </c>
      <c r="E350" s="316">
        <v>0</v>
      </c>
      <c r="F350" s="316">
        <v>15.7</v>
      </c>
      <c r="G350" s="316">
        <v>69</v>
      </c>
      <c r="H350" s="316">
        <v>4.5</v>
      </c>
      <c r="I350" s="316">
        <v>289.8</v>
      </c>
    </row>
    <row r="351" spans="1:9" x14ac:dyDescent="0.2">
      <c r="A351" s="385"/>
      <c r="C351" s="315">
        <v>44040.791666666672</v>
      </c>
      <c r="D351" s="316">
        <v>1030.7</v>
      </c>
      <c r="E351" s="316">
        <v>0</v>
      </c>
      <c r="F351" s="316">
        <v>15.6</v>
      </c>
      <c r="G351" s="316">
        <v>69.5</v>
      </c>
      <c r="H351" s="316">
        <v>4.4000000000000004</v>
      </c>
      <c r="I351" s="316">
        <v>307.10000000000002</v>
      </c>
    </row>
    <row r="352" spans="1:9" x14ac:dyDescent="0.2">
      <c r="A352" s="385"/>
      <c r="C352" s="315">
        <v>44040.833333333328</v>
      </c>
      <c r="D352" s="316">
        <v>1031.0999999999999</v>
      </c>
      <c r="E352" s="316">
        <v>0</v>
      </c>
      <c r="F352" s="316">
        <v>15.6</v>
      </c>
      <c r="G352" s="316">
        <v>70.099999999999994</v>
      </c>
      <c r="H352" s="316">
        <v>3.6</v>
      </c>
      <c r="I352" s="316">
        <v>313</v>
      </c>
    </row>
    <row r="353" spans="1:9" x14ac:dyDescent="0.2">
      <c r="A353" s="385"/>
      <c r="C353" s="315">
        <v>44040.875</v>
      </c>
      <c r="D353" s="316">
        <v>1030.7</v>
      </c>
      <c r="E353" s="316">
        <v>0</v>
      </c>
      <c r="F353" s="316">
        <v>15.6</v>
      </c>
      <c r="G353" s="316">
        <v>69.599999999999994</v>
      </c>
      <c r="H353" s="316">
        <v>3</v>
      </c>
      <c r="I353" s="316">
        <v>302.39999999999998</v>
      </c>
    </row>
    <row r="354" spans="1:9" x14ac:dyDescent="0.2">
      <c r="A354" s="385"/>
      <c r="C354" s="315">
        <v>44040.916666666672</v>
      </c>
      <c r="D354" s="316">
        <v>1030.5999999999999</v>
      </c>
      <c r="E354" s="316">
        <v>0</v>
      </c>
      <c r="F354" s="316">
        <v>15.4</v>
      </c>
      <c r="G354" s="316">
        <v>69.7</v>
      </c>
      <c r="H354" s="316">
        <v>3.2</v>
      </c>
      <c r="I354" s="316">
        <v>303.39999999999998</v>
      </c>
    </row>
    <row r="355" spans="1:9" x14ac:dyDescent="0.2">
      <c r="A355" s="385"/>
      <c r="C355" s="315">
        <v>44040.958333333328</v>
      </c>
      <c r="D355" s="316">
        <v>1030.2</v>
      </c>
      <c r="E355" s="316">
        <v>0</v>
      </c>
      <c r="F355" s="316">
        <v>15.4</v>
      </c>
      <c r="G355" s="316">
        <v>70.099999999999994</v>
      </c>
      <c r="H355" s="316">
        <v>3.5</v>
      </c>
      <c r="I355" s="316">
        <v>300.8</v>
      </c>
    </row>
    <row r="356" spans="1:9" x14ac:dyDescent="0.2">
      <c r="A356" s="385"/>
      <c r="C356" s="315">
        <v>44041</v>
      </c>
      <c r="D356" s="316">
        <v>1029.5</v>
      </c>
      <c r="E356" s="316">
        <v>0</v>
      </c>
      <c r="F356" s="316">
        <v>15.2</v>
      </c>
      <c r="G356" s="316">
        <v>71.599999999999994</v>
      </c>
      <c r="H356" s="316">
        <v>4.0999999999999996</v>
      </c>
      <c r="I356" s="316">
        <v>291.60000000000002</v>
      </c>
    </row>
    <row r="357" spans="1:9" x14ac:dyDescent="0.2">
      <c r="A357" s="385"/>
      <c r="C357" s="315">
        <v>44041.041666666672</v>
      </c>
      <c r="D357" s="316">
        <v>1029.2</v>
      </c>
      <c r="E357" s="316">
        <v>0</v>
      </c>
      <c r="F357" s="316">
        <v>15.2</v>
      </c>
      <c r="G357" s="316">
        <v>70.900000000000006</v>
      </c>
      <c r="H357" s="316">
        <v>4.4000000000000004</v>
      </c>
      <c r="I357" s="316">
        <v>275.2</v>
      </c>
    </row>
    <row r="358" spans="1:9" x14ac:dyDescent="0.2">
      <c r="A358" s="385"/>
      <c r="C358" s="315">
        <v>44041.083333333328</v>
      </c>
      <c r="D358" s="316">
        <v>1028.5</v>
      </c>
      <c r="E358" s="316">
        <v>0</v>
      </c>
      <c r="F358" s="316">
        <v>15</v>
      </c>
      <c r="G358" s="316">
        <v>68.900000000000006</v>
      </c>
      <c r="H358" s="316">
        <v>4.2</v>
      </c>
      <c r="I358" s="316">
        <v>231.3</v>
      </c>
    </row>
    <row r="359" spans="1:9" x14ac:dyDescent="0.2">
      <c r="A359" s="385"/>
      <c r="C359" s="315">
        <v>44041.125</v>
      </c>
      <c r="D359" s="316">
        <v>1028.5999999999999</v>
      </c>
      <c r="E359" s="316">
        <v>0</v>
      </c>
      <c r="F359" s="316">
        <v>14.8</v>
      </c>
      <c r="G359" s="316">
        <v>68.400000000000006</v>
      </c>
      <c r="H359" s="316">
        <v>3.6</v>
      </c>
      <c r="I359" s="316">
        <v>185</v>
      </c>
    </row>
    <row r="360" spans="1:9" x14ac:dyDescent="0.2">
      <c r="A360" s="385"/>
      <c r="C360" s="315">
        <v>44041.166666666672</v>
      </c>
      <c r="D360" s="316">
        <v>1028.7</v>
      </c>
      <c r="E360" s="316">
        <v>0</v>
      </c>
      <c r="F360" s="316">
        <v>14.7</v>
      </c>
      <c r="G360" s="316">
        <v>68.3</v>
      </c>
      <c r="H360" s="316">
        <v>3.6</v>
      </c>
      <c r="I360" s="316">
        <v>150.69999999999999</v>
      </c>
    </row>
    <row r="361" spans="1:9" x14ac:dyDescent="0.2">
      <c r="A361" s="385"/>
      <c r="C361" s="315">
        <v>44041.208333333328</v>
      </c>
      <c r="D361" s="316">
        <v>1029.0999999999999</v>
      </c>
      <c r="E361" s="316">
        <v>0</v>
      </c>
      <c r="F361" s="316">
        <v>14.6</v>
      </c>
      <c r="G361" s="316">
        <v>68.3</v>
      </c>
      <c r="H361" s="316">
        <v>3.8</v>
      </c>
      <c r="I361" s="316">
        <v>126</v>
      </c>
    </row>
    <row r="362" spans="1:9" x14ac:dyDescent="0.2">
      <c r="A362" s="385"/>
      <c r="C362" s="315">
        <v>44041.25</v>
      </c>
      <c r="D362" s="316">
        <v>1029.4000000000001</v>
      </c>
      <c r="E362" s="316">
        <v>0</v>
      </c>
      <c r="F362" s="316">
        <v>14.4</v>
      </c>
      <c r="G362" s="316">
        <v>67.900000000000006</v>
      </c>
      <c r="H362" s="316">
        <v>4.7</v>
      </c>
      <c r="I362" s="316">
        <v>140</v>
      </c>
    </row>
    <row r="363" spans="1:9" x14ac:dyDescent="0.2">
      <c r="A363" s="385"/>
      <c r="C363" s="315">
        <v>44041.291666666672</v>
      </c>
      <c r="D363" s="316">
        <v>1029.8</v>
      </c>
      <c r="E363" s="316">
        <v>0</v>
      </c>
      <c r="F363" s="316">
        <v>14.5</v>
      </c>
      <c r="G363" s="316">
        <v>67.3</v>
      </c>
      <c r="H363" s="316">
        <v>4.0999999999999996</v>
      </c>
      <c r="I363" s="316">
        <v>123.4</v>
      </c>
    </row>
    <row r="364" spans="1:9" x14ac:dyDescent="0.2">
      <c r="A364" s="385"/>
      <c r="C364" s="315">
        <v>44041.333333333328</v>
      </c>
      <c r="D364" s="316">
        <v>1030.2</v>
      </c>
      <c r="E364" s="316">
        <v>0</v>
      </c>
      <c r="F364" s="316">
        <v>15.2</v>
      </c>
      <c r="G364" s="316">
        <v>65.7</v>
      </c>
      <c r="H364" s="316">
        <v>2.8</v>
      </c>
      <c r="I364" s="316">
        <v>143.19999999999999</v>
      </c>
    </row>
    <row r="365" spans="1:9" x14ac:dyDescent="0.2">
      <c r="A365" s="385"/>
      <c r="C365" s="315">
        <v>44041.375</v>
      </c>
      <c r="D365" s="316">
        <v>1030.3</v>
      </c>
      <c r="E365" s="316">
        <v>0</v>
      </c>
      <c r="F365" s="316">
        <v>16.399999999999999</v>
      </c>
      <c r="G365" s="316">
        <v>62.7</v>
      </c>
      <c r="H365" s="316">
        <v>4.5</v>
      </c>
      <c r="I365" s="316">
        <v>331.7</v>
      </c>
    </row>
    <row r="366" spans="1:9" x14ac:dyDescent="0.2">
      <c r="A366" s="385"/>
      <c r="C366" s="315">
        <v>44041.416666666672</v>
      </c>
      <c r="D366" s="316">
        <v>1029.7</v>
      </c>
      <c r="E366" s="316">
        <v>0</v>
      </c>
      <c r="F366" s="316">
        <v>16.7</v>
      </c>
      <c r="G366" s="316">
        <v>63.1</v>
      </c>
      <c r="H366" s="316">
        <v>4.9000000000000004</v>
      </c>
      <c r="I366" s="316">
        <v>325.5</v>
      </c>
    </row>
    <row r="367" spans="1:9" x14ac:dyDescent="0.2">
      <c r="A367" s="385"/>
      <c r="C367" s="315">
        <v>44041.458333333328</v>
      </c>
      <c r="D367" s="316">
        <v>1028.9000000000001</v>
      </c>
      <c r="E367" s="316">
        <v>0</v>
      </c>
      <c r="F367" s="316">
        <v>17.2</v>
      </c>
      <c r="G367" s="316">
        <v>62.1</v>
      </c>
      <c r="H367" s="316">
        <v>5.4</v>
      </c>
      <c r="I367" s="316">
        <v>306</v>
      </c>
    </row>
    <row r="368" spans="1:9" x14ac:dyDescent="0.2">
      <c r="A368" s="385"/>
      <c r="C368" s="315">
        <v>44041.5</v>
      </c>
      <c r="D368" s="316">
        <v>1028</v>
      </c>
      <c r="E368" s="316">
        <v>0</v>
      </c>
      <c r="F368" s="316">
        <v>17.3</v>
      </c>
      <c r="G368" s="316">
        <v>62.7</v>
      </c>
      <c r="H368" s="316">
        <v>5.7</v>
      </c>
      <c r="I368" s="316">
        <v>300.39999999999998</v>
      </c>
    </row>
    <row r="369" spans="1:9" x14ac:dyDescent="0.2">
      <c r="A369" s="385"/>
      <c r="C369" s="315">
        <v>44041.541666666672</v>
      </c>
      <c r="D369" s="316">
        <v>1027.5</v>
      </c>
      <c r="E369" s="316">
        <v>0</v>
      </c>
      <c r="F369" s="316">
        <v>17.3</v>
      </c>
      <c r="G369" s="316">
        <v>63.5</v>
      </c>
      <c r="H369" s="316">
        <v>6.3</v>
      </c>
      <c r="I369" s="316">
        <v>303.60000000000002</v>
      </c>
    </row>
    <row r="370" spans="1:9" x14ac:dyDescent="0.2">
      <c r="A370" s="385"/>
      <c r="C370" s="315">
        <v>44041.583333333328</v>
      </c>
      <c r="D370" s="316">
        <v>1027.4000000000001</v>
      </c>
      <c r="E370" s="316">
        <v>0</v>
      </c>
      <c r="F370" s="316">
        <v>17.5</v>
      </c>
      <c r="G370" s="316">
        <v>63.8</v>
      </c>
      <c r="H370" s="316">
        <v>5.8</v>
      </c>
      <c r="I370" s="316">
        <v>309.10000000000002</v>
      </c>
    </row>
    <row r="371" spans="1:9" x14ac:dyDescent="0.2">
      <c r="A371" s="385"/>
      <c r="C371" s="315">
        <v>44041.625</v>
      </c>
      <c r="D371" s="316">
        <v>1027.7</v>
      </c>
      <c r="E371" s="316">
        <v>0</v>
      </c>
      <c r="F371" s="316">
        <v>17.399999999999999</v>
      </c>
      <c r="G371" s="316">
        <v>65.3</v>
      </c>
      <c r="H371" s="316">
        <v>5.5</v>
      </c>
      <c r="I371" s="316">
        <v>307.5</v>
      </c>
    </row>
    <row r="372" spans="1:9" x14ac:dyDescent="0.2">
      <c r="A372" s="385"/>
      <c r="C372" s="315">
        <v>44041.666666666672</v>
      </c>
      <c r="D372" s="316">
        <v>1027.9000000000001</v>
      </c>
      <c r="E372" s="316">
        <v>0</v>
      </c>
      <c r="F372" s="316">
        <v>16.600000000000001</v>
      </c>
      <c r="G372" s="316">
        <v>67.3</v>
      </c>
      <c r="H372" s="316">
        <v>5.4</v>
      </c>
      <c r="I372" s="316">
        <v>292</v>
      </c>
    </row>
    <row r="373" spans="1:9" x14ac:dyDescent="0.2">
      <c r="A373" s="385"/>
      <c r="C373" s="315">
        <v>44041.708333333328</v>
      </c>
      <c r="D373" s="316">
        <v>1028.7</v>
      </c>
      <c r="E373" s="316">
        <v>0</v>
      </c>
      <c r="F373" s="316">
        <v>16.399999999999999</v>
      </c>
      <c r="G373" s="316">
        <v>67.8</v>
      </c>
      <c r="H373" s="316">
        <v>5.0999999999999996</v>
      </c>
      <c r="I373" s="316">
        <v>288.7</v>
      </c>
    </row>
    <row r="374" spans="1:9" x14ac:dyDescent="0.2">
      <c r="A374" s="385"/>
      <c r="C374" s="315">
        <v>44041.75</v>
      </c>
      <c r="D374" s="316">
        <v>1029.2</v>
      </c>
      <c r="E374" s="316">
        <v>0</v>
      </c>
      <c r="F374" s="316">
        <v>16.100000000000001</v>
      </c>
      <c r="G374" s="316">
        <v>69.5</v>
      </c>
      <c r="H374" s="316">
        <v>5.0999999999999996</v>
      </c>
      <c r="I374" s="316">
        <v>292.10000000000002</v>
      </c>
    </row>
    <row r="375" spans="1:9" x14ac:dyDescent="0.2">
      <c r="A375" s="385"/>
      <c r="C375" s="315">
        <v>44041.791666666672</v>
      </c>
      <c r="D375" s="316">
        <v>1030</v>
      </c>
      <c r="E375" s="316">
        <v>0</v>
      </c>
      <c r="F375" s="316">
        <v>15.9</v>
      </c>
      <c r="G375" s="316">
        <v>70</v>
      </c>
      <c r="H375" s="316">
        <v>4.8</v>
      </c>
      <c r="I375" s="316">
        <v>291.8</v>
      </c>
    </row>
    <row r="376" spans="1:9" x14ac:dyDescent="0.2">
      <c r="A376" s="385"/>
      <c r="C376" s="315">
        <v>44041.833333333328</v>
      </c>
      <c r="D376" s="316">
        <v>1030.3</v>
      </c>
      <c r="E376" s="316">
        <v>0</v>
      </c>
      <c r="F376" s="316">
        <v>15.8</v>
      </c>
      <c r="G376" s="316">
        <v>70.7</v>
      </c>
      <c r="H376" s="316">
        <v>4.3</v>
      </c>
      <c r="I376" s="316">
        <v>292.2</v>
      </c>
    </row>
    <row r="377" spans="1:9" x14ac:dyDescent="0.2">
      <c r="A377" s="385"/>
      <c r="C377" s="315">
        <v>44041.875</v>
      </c>
      <c r="D377" s="316">
        <v>1031.0999999999999</v>
      </c>
      <c r="E377" s="316">
        <v>0</v>
      </c>
      <c r="F377" s="316">
        <v>15.6</v>
      </c>
      <c r="G377" s="316">
        <v>71.900000000000006</v>
      </c>
      <c r="H377" s="316">
        <v>4.7</v>
      </c>
      <c r="I377" s="316">
        <v>290.8</v>
      </c>
    </row>
    <row r="378" spans="1:9" x14ac:dyDescent="0.2">
      <c r="A378" s="385"/>
      <c r="C378" s="315">
        <v>44041.916666666672</v>
      </c>
      <c r="D378" s="316">
        <v>1030.8</v>
      </c>
      <c r="E378" s="316">
        <v>0</v>
      </c>
      <c r="F378" s="316">
        <v>15.5</v>
      </c>
      <c r="G378" s="316">
        <v>71.599999999999994</v>
      </c>
      <c r="H378" s="316">
        <v>4.7</v>
      </c>
      <c r="I378" s="316">
        <v>294.89999999999998</v>
      </c>
    </row>
    <row r="379" spans="1:9" x14ac:dyDescent="0.2">
      <c r="A379" s="385"/>
      <c r="C379" s="315">
        <v>44041.958333333328</v>
      </c>
      <c r="D379" s="316">
        <v>1031</v>
      </c>
      <c r="E379" s="316">
        <v>0</v>
      </c>
      <c r="F379" s="316">
        <v>15.3</v>
      </c>
      <c r="G379" s="316">
        <v>70.900000000000006</v>
      </c>
      <c r="H379" s="316">
        <v>4.8</v>
      </c>
      <c r="I379" s="316">
        <v>285.8</v>
      </c>
    </row>
    <row r="380" spans="1:9" x14ac:dyDescent="0.2">
      <c r="A380" s="385"/>
      <c r="C380" s="315">
        <v>44042</v>
      </c>
      <c r="D380" s="316">
        <v>1030.7</v>
      </c>
      <c r="E380" s="316">
        <v>0</v>
      </c>
      <c r="F380" s="316">
        <v>15.2</v>
      </c>
      <c r="G380" s="316">
        <v>70.3</v>
      </c>
      <c r="H380" s="316">
        <v>4.8</v>
      </c>
      <c r="I380" s="316">
        <v>288.39999999999998</v>
      </c>
    </row>
    <row r="381" spans="1:9" x14ac:dyDescent="0.2">
      <c r="A381" s="385"/>
      <c r="C381" s="315">
        <v>44042.041666666672</v>
      </c>
      <c r="D381" s="316">
        <v>1030</v>
      </c>
      <c r="E381" s="316">
        <v>0</v>
      </c>
      <c r="F381" s="316">
        <v>15.2</v>
      </c>
      <c r="G381" s="316">
        <v>70.400000000000006</v>
      </c>
      <c r="H381" s="316">
        <v>3.7</v>
      </c>
      <c r="I381" s="316">
        <v>297.2</v>
      </c>
    </row>
    <row r="382" spans="1:9" x14ac:dyDescent="0.2">
      <c r="A382" s="385"/>
      <c r="C382" s="315">
        <v>44042.083333333328</v>
      </c>
      <c r="D382" s="316">
        <v>1029.4000000000001</v>
      </c>
      <c r="E382" s="316">
        <v>0</v>
      </c>
      <c r="F382" s="316">
        <v>15.1</v>
      </c>
      <c r="G382" s="316">
        <v>70.400000000000006</v>
      </c>
      <c r="H382" s="316">
        <v>3.7</v>
      </c>
      <c r="I382" s="316">
        <v>290.10000000000002</v>
      </c>
    </row>
    <row r="383" spans="1:9" x14ac:dyDescent="0.2">
      <c r="A383" s="385"/>
      <c r="C383" s="315">
        <v>44042.125</v>
      </c>
      <c r="D383" s="316">
        <v>1029.2</v>
      </c>
      <c r="E383" s="316">
        <v>0</v>
      </c>
      <c r="F383" s="316">
        <v>15</v>
      </c>
      <c r="G383" s="316">
        <v>70.8</v>
      </c>
      <c r="H383" s="316">
        <v>4</v>
      </c>
      <c r="I383" s="316">
        <v>285.89999999999998</v>
      </c>
    </row>
    <row r="384" spans="1:9" x14ac:dyDescent="0.2">
      <c r="A384" s="385"/>
      <c r="C384" s="315">
        <v>44042.166666666672</v>
      </c>
      <c r="D384" s="316">
        <v>1029.4000000000001</v>
      </c>
      <c r="E384" s="316">
        <v>0</v>
      </c>
      <c r="F384" s="316">
        <v>15</v>
      </c>
      <c r="G384" s="316">
        <v>69.3</v>
      </c>
      <c r="H384" s="316">
        <v>4.4000000000000004</v>
      </c>
      <c r="I384" s="316">
        <v>239.4</v>
      </c>
    </row>
    <row r="385" spans="1:9" x14ac:dyDescent="0.2">
      <c r="A385" s="385"/>
      <c r="C385" s="315">
        <v>44042.208333333328</v>
      </c>
      <c r="D385" s="316">
        <v>1030</v>
      </c>
      <c r="E385" s="316">
        <v>0</v>
      </c>
      <c r="F385" s="316">
        <v>14.9</v>
      </c>
      <c r="G385" s="316">
        <v>67.8</v>
      </c>
      <c r="H385" s="316">
        <v>3.1</v>
      </c>
      <c r="I385" s="316">
        <v>223.8</v>
      </c>
    </row>
    <row r="386" spans="1:9" x14ac:dyDescent="0.2">
      <c r="A386" s="385"/>
      <c r="C386" s="315">
        <v>44042.25</v>
      </c>
      <c r="D386" s="316">
        <v>1030</v>
      </c>
      <c r="E386" s="316">
        <v>0</v>
      </c>
      <c r="F386" s="316">
        <v>14.7</v>
      </c>
      <c r="G386" s="316">
        <v>67.599999999999994</v>
      </c>
      <c r="H386" s="316">
        <v>3.2</v>
      </c>
      <c r="I386" s="316">
        <v>173.2</v>
      </c>
    </row>
    <row r="387" spans="1:9" x14ac:dyDescent="0.2">
      <c r="A387" s="385"/>
      <c r="C387" s="315">
        <v>44042.291666666672</v>
      </c>
      <c r="D387" s="316">
        <v>1030.4000000000001</v>
      </c>
      <c r="E387" s="316">
        <v>0</v>
      </c>
      <c r="F387" s="316">
        <v>14.7</v>
      </c>
      <c r="G387" s="316">
        <v>67.099999999999994</v>
      </c>
      <c r="H387" s="316">
        <v>4</v>
      </c>
      <c r="I387" s="316">
        <v>181.4</v>
      </c>
    </row>
    <row r="388" spans="1:9" x14ac:dyDescent="0.2">
      <c r="A388" s="385"/>
      <c r="C388" s="315">
        <v>44042.333333333328</v>
      </c>
      <c r="D388" s="316">
        <v>1030.8</v>
      </c>
      <c r="E388" s="316">
        <v>0</v>
      </c>
      <c r="F388" s="316">
        <v>15.9</v>
      </c>
      <c r="G388" s="316">
        <v>63.8</v>
      </c>
      <c r="H388" s="316">
        <v>3</v>
      </c>
      <c r="I388" s="316">
        <v>72.900000000000006</v>
      </c>
    </row>
    <row r="389" spans="1:9" x14ac:dyDescent="0.2">
      <c r="A389" s="385"/>
      <c r="C389" s="315">
        <v>44042.375</v>
      </c>
      <c r="D389" s="316">
        <v>1030.3</v>
      </c>
      <c r="E389" s="316">
        <v>0</v>
      </c>
      <c r="F389" s="316">
        <v>16.600000000000001</v>
      </c>
      <c r="G389" s="316">
        <v>61.6</v>
      </c>
      <c r="H389" s="316">
        <v>4.5999999999999996</v>
      </c>
      <c r="I389" s="316">
        <v>339.1</v>
      </c>
    </row>
    <row r="390" spans="1:9" x14ac:dyDescent="0.2">
      <c r="A390" s="385"/>
      <c r="C390" s="315">
        <v>44042.416666666672</v>
      </c>
      <c r="D390" s="316">
        <v>1029.8</v>
      </c>
      <c r="E390" s="316">
        <v>0</v>
      </c>
      <c r="F390" s="316">
        <v>16.8</v>
      </c>
      <c r="G390" s="316">
        <v>63.3</v>
      </c>
      <c r="H390" s="316">
        <v>4.9000000000000004</v>
      </c>
      <c r="I390" s="316">
        <v>328.6</v>
      </c>
    </row>
    <row r="391" spans="1:9" x14ac:dyDescent="0.2">
      <c r="A391" s="385"/>
      <c r="C391" s="315">
        <v>44042.458333333328</v>
      </c>
      <c r="D391" s="316">
        <v>1028.5999999999999</v>
      </c>
      <c r="E391" s="316">
        <v>0</v>
      </c>
      <c r="F391" s="316">
        <v>17.2</v>
      </c>
      <c r="G391" s="316">
        <v>62.2</v>
      </c>
      <c r="H391" s="316">
        <v>5.2</v>
      </c>
      <c r="I391" s="316">
        <v>304.2</v>
      </c>
    </row>
    <row r="392" spans="1:9" x14ac:dyDescent="0.2">
      <c r="A392" s="385"/>
      <c r="C392" s="315">
        <v>44042.5</v>
      </c>
      <c r="D392" s="316">
        <v>1028</v>
      </c>
      <c r="E392" s="316">
        <v>0</v>
      </c>
      <c r="F392" s="316">
        <v>17.3</v>
      </c>
      <c r="G392" s="316">
        <v>63.2</v>
      </c>
      <c r="H392" s="316">
        <v>6</v>
      </c>
      <c r="I392" s="316">
        <v>311.7</v>
      </c>
    </row>
    <row r="393" spans="1:9" x14ac:dyDescent="0.2">
      <c r="A393" s="385"/>
      <c r="C393" s="315">
        <v>44042.541666666672</v>
      </c>
      <c r="D393" s="316">
        <v>1027.2</v>
      </c>
      <c r="E393" s="316">
        <v>0</v>
      </c>
      <c r="F393" s="316">
        <v>17.2</v>
      </c>
      <c r="G393" s="316">
        <v>63.9</v>
      </c>
      <c r="H393" s="316">
        <v>5.8</v>
      </c>
      <c r="I393" s="316">
        <v>303.8</v>
      </c>
    </row>
    <row r="394" spans="1:9" x14ac:dyDescent="0.2">
      <c r="A394" s="385"/>
      <c r="C394" s="315">
        <v>44042.583333333328</v>
      </c>
      <c r="D394" s="316">
        <v>1026.9000000000001</v>
      </c>
      <c r="E394" s="316">
        <v>0</v>
      </c>
      <c r="F394" s="316">
        <v>17.100000000000001</v>
      </c>
      <c r="G394" s="316">
        <v>64.3</v>
      </c>
      <c r="H394" s="316">
        <v>5.7</v>
      </c>
      <c r="I394" s="316">
        <v>301.3</v>
      </c>
    </row>
    <row r="395" spans="1:9" x14ac:dyDescent="0.2">
      <c r="A395" s="385"/>
      <c r="C395" s="315">
        <v>44042.625</v>
      </c>
      <c r="D395" s="316">
        <v>1026.7</v>
      </c>
      <c r="E395" s="316">
        <v>0</v>
      </c>
      <c r="F395" s="316">
        <v>17.100000000000001</v>
      </c>
      <c r="G395" s="316">
        <v>65.2</v>
      </c>
      <c r="H395" s="316">
        <v>6.8</v>
      </c>
      <c r="I395" s="316">
        <v>288.10000000000002</v>
      </c>
    </row>
    <row r="396" spans="1:9" x14ac:dyDescent="0.2">
      <c r="A396" s="385"/>
      <c r="C396" s="315">
        <v>44042.666666666672</v>
      </c>
      <c r="D396" s="316">
        <v>1027</v>
      </c>
      <c r="E396" s="316">
        <v>0</v>
      </c>
      <c r="F396" s="316">
        <v>16.399999999999999</v>
      </c>
      <c r="G396" s="316">
        <v>66</v>
      </c>
      <c r="H396" s="316">
        <v>5.9</v>
      </c>
      <c r="I396" s="316">
        <v>238.3</v>
      </c>
    </row>
    <row r="397" spans="1:9" x14ac:dyDescent="0.2">
      <c r="A397" s="385"/>
      <c r="C397" s="315">
        <v>44042.708333333328</v>
      </c>
      <c r="D397" s="316">
        <v>1027.7</v>
      </c>
      <c r="E397" s="316">
        <v>0</v>
      </c>
      <c r="F397" s="316">
        <v>16.100000000000001</v>
      </c>
      <c r="G397" s="316">
        <v>67.900000000000006</v>
      </c>
      <c r="H397" s="316">
        <v>5.8</v>
      </c>
      <c r="I397" s="316">
        <v>267.3</v>
      </c>
    </row>
    <row r="398" spans="1:9" x14ac:dyDescent="0.2">
      <c r="A398" s="385"/>
      <c r="C398" s="315">
        <v>44042.75</v>
      </c>
      <c r="D398" s="316">
        <v>1028.4000000000001</v>
      </c>
      <c r="E398" s="316">
        <v>0</v>
      </c>
      <c r="F398" s="316">
        <v>16.2</v>
      </c>
      <c r="G398" s="316">
        <v>68.400000000000006</v>
      </c>
      <c r="H398" s="316">
        <v>4.9000000000000004</v>
      </c>
      <c r="I398" s="316">
        <v>248.3</v>
      </c>
    </row>
    <row r="399" spans="1:9" x14ac:dyDescent="0.2">
      <c r="A399" s="385"/>
      <c r="C399" s="315">
        <v>44042.791666666672</v>
      </c>
      <c r="D399" s="316">
        <v>1028.9000000000001</v>
      </c>
      <c r="E399" s="316">
        <v>0</v>
      </c>
      <c r="F399" s="316">
        <v>16.2</v>
      </c>
      <c r="G399" s="316">
        <v>68.5</v>
      </c>
      <c r="H399" s="316">
        <v>4.8</v>
      </c>
      <c r="I399" s="316">
        <v>232.9</v>
      </c>
    </row>
    <row r="400" spans="1:9" x14ac:dyDescent="0.2">
      <c r="A400" s="385"/>
      <c r="C400" s="315">
        <v>44042.833333333328</v>
      </c>
      <c r="D400" s="316">
        <v>1029.3</v>
      </c>
      <c r="E400" s="316">
        <v>0</v>
      </c>
      <c r="F400" s="316">
        <v>16.2</v>
      </c>
      <c r="G400" s="316">
        <v>68.2</v>
      </c>
      <c r="H400" s="316">
        <v>4.4000000000000004</v>
      </c>
      <c r="I400" s="316">
        <v>223.2</v>
      </c>
    </row>
    <row r="401" spans="1:9" x14ac:dyDescent="0.2">
      <c r="A401" s="385"/>
      <c r="C401" s="315">
        <v>44042.875</v>
      </c>
      <c r="D401" s="316">
        <v>1029.0999999999999</v>
      </c>
      <c r="E401" s="316">
        <v>0</v>
      </c>
      <c r="F401" s="316">
        <v>16.2</v>
      </c>
      <c r="G401" s="316">
        <v>67.8</v>
      </c>
      <c r="H401" s="316">
        <v>5.0999999999999996</v>
      </c>
      <c r="I401" s="316">
        <v>229.5</v>
      </c>
    </row>
    <row r="402" spans="1:9" x14ac:dyDescent="0.2">
      <c r="A402" s="385"/>
      <c r="C402" s="315">
        <v>44042.916666666672</v>
      </c>
      <c r="D402" s="316">
        <v>1028.8</v>
      </c>
      <c r="E402" s="316">
        <v>0</v>
      </c>
      <c r="F402" s="316">
        <v>16.100000000000001</v>
      </c>
      <c r="G402" s="316">
        <v>68.400000000000006</v>
      </c>
      <c r="H402" s="316">
        <v>4.5999999999999996</v>
      </c>
      <c r="I402" s="316">
        <v>223</v>
      </c>
    </row>
    <row r="403" spans="1:9" x14ac:dyDescent="0.2">
      <c r="A403" s="385"/>
      <c r="C403" s="315">
        <v>44042.958333333328</v>
      </c>
      <c r="D403" s="316">
        <v>1028.7</v>
      </c>
      <c r="E403" s="316">
        <v>0</v>
      </c>
      <c r="F403" s="316">
        <v>15.7</v>
      </c>
      <c r="G403" s="316">
        <v>70.900000000000006</v>
      </c>
      <c r="H403" s="316">
        <v>3.4</v>
      </c>
      <c r="I403" s="316">
        <v>209</v>
      </c>
    </row>
    <row r="404" spans="1:9" x14ac:dyDescent="0.2">
      <c r="A404" s="385"/>
      <c r="C404" s="315">
        <v>44043</v>
      </c>
      <c r="D404" s="316">
        <v>1028.5999999999999</v>
      </c>
      <c r="E404" s="316">
        <v>0</v>
      </c>
      <c r="F404" s="316">
        <v>15.6</v>
      </c>
      <c r="G404" s="316">
        <v>70.599999999999994</v>
      </c>
      <c r="H404" s="316">
        <v>2.7</v>
      </c>
      <c r="I404" s="316">
        <v>25.9</v>
      </c>
    </row>
    <row r="405" spans="1:9" x14ac:dyDescent="0.2">
      <c r="A405" s="385"/>
      <c r="C405" s="315">
        <v>44043.041666666672</v>
      </c>
      <c r="D405" s="316">
        <v>1028.2</v>
      </c>
      <c r="E405" s="316">
        <v>0</v>
      </c>
      <c r="F405" s="316">
        <v>15.7</v>
      </c>
      <c r="G405" s="316">
        <v>69.7</v>
      </c>
      <c r="H405" s="316">
        <v>3.5</v>
      </c>
      <c r="I405" s="316">
        <v>50.6</v>
      </c>
    </row>
    <row r="406" spans="1:9" x14ac:dyDescent="0.2">
      <c r="A406" s="385"/>
      <c r="C406" s="315">
        <v>44043.083333333328</v>
      </c>
      <c r="D406" s="316">
        <v>1028.2</v>
      </c>
      <c r="E406" s="316">
        <v>0</v>
      </c>
      <c r="F406" s="316">
        <v>15.5</v>
      </c>
      <c r="G406" s="316">
        <v>70.3</v>
      </c>
      <c r="H406" s="316">
        <v>2.5</v>
      </c>
      <c r="I406" s="316">
        <v>50.6</v>
      </c>
    </row>
    <row r="407" spans="1:9" x14ac:dyDescent="0.2">
      <c r="A407" s="385"/>
      <c r="C407" s="315">
        <v>44043.125</v>
      </c>
      <c r="D407" s="316">
        <v>1028.2</v>
      </c>
      <c r="E407" s="316">
        <v>0</v>
      </c>
      <c r="F407" s="316">
        <v>15.4</v>
      </c>
      <c r="G407" s="316">
        <v>69.5</v>
      </c>
      <c r="H407" s="316">
        <v>3.1</v>
      </c>
      <c r="I407" s="316">
        <v>147.5</v>
      </c>
    </row>
    <row r="408" spans="1:9" x14ac:dyDescent="0.2">
      <c r="A408" s="385"/>
      <c r="C408" s="315">
        <v>44043.166666666672</v>
      </c>
      <c r="D408" s="316">
        <v>1028</v>
      </c>
      <c r="E408" s="316">
        <v>0</v>
      </c>
      <c r="F408" s="316">
        <v>15.5</v>
      </c>
      <c r="G408" s="316">
        <v>68.599999999999994</v>
      </c>
      <c r="H408" s="316">
        <v>2.5</v>
      </c>
      <c r="I408" s="316">
        <v>82.7</v>
      </c>
    </row>
    <row r="409" spans="1:9" x14ac:dyDescent="0.2">
      <c r="A409" s="385"/>
      <c r="C409" s="315">
        <v>44043.208333333328</v>
      </c>
      <c r="D409" s="316">
        <v>1027.7</v>
      </c>
      <c r="E409" s="316">
        <v>0</v>
      </c>
      <c r="F409" s="316">
        <v>15.5</v>
      </c>
      <c r="G409" s="316">
        <v>68.099999999999994</v>
      </c>
      <c r="H409" s="316">
        <v>2.4</v>
      </c>
      <c r="I409" s="316">
        <v>85.7</v>
      </c>
    </row>
    <row r="410" spans="1:9" x14ac:dyDescent="0.2">
      <c r="A410" s="385"/>
      <c r="C410" s="315">
        <v>44043.25</v>
      </c>
      <c r="D410" s="316">
        <v>1027.7</v>
      </c>
      <c r="E410" s="316">
        <v>0</v>
      </c>
      <c r="F410" s="316">
        <v>15.2</v>
      </c>
      <c r="G410" s="316">
        <v>66.7</v>
      </c>
      <c r="H410" s="316">
        <v>4.2</v>
      </c>
      <c r="I410" s="316">
        <v>154.69999999999999</v>
      </c>
    </row>
    <row r="411" spans="1:9" x14ac:dyDescent="0.2">
      <c r="A411" s="385"/>
      <c r="C411" s="315">
        <v>44043.291666666672</v>
      </c>
      <c r="D411" s="316">
        <v>1028</v>
      </c>
      <c r="E411" s="316">
        <v>0</v>
      </c>
      <c r="F411" s="316">
        <v>15.5</v>
      </c>
      <c r="G411" s="316">
        <v>66.7</v>
      </c>
      <c r="H411" s="316">
        <v>3.3</v>
      </c>
      <c r="I411" s="316">
        <v>85.2</v>
      </c>
    </row>
    <row r="412" spans="1:9" x14ac:dyDescent="0.2">
      <c r="A412" s="385"/>
      <c r="C412" s="315">
        <v>44043.333333333328</v>
      </c>
      <c r="D412" s="316">
        <v>1027.7</v>
      </c>
      <c r="E412" s="316">
        <v>0</v>
      </c>
      <c r="F412" s="316">
        <v>16.3</v>
      </c>
      <c r="G412" s="316">
        <v>64</v>
      </c>
      <c r="H412" s="316">
        <v>3.1</v>
      </c>
      <c r="I412" s="316">
        <v>41.9</v>
      </c>
    </row>
    <row r="413" spans="1:9" x14ac:dyDescent="0.2">
      <c r="A413" s="385"/>
      <c r="C413" s="315">
        <v>44043.375</v>
      </c>
      <c r="D413" s="316">
        <v>1028.0999999999999</v>
      </c>
      <c r="E413" s="316">
        <v>0</v>
      </c>
      <c r="F413" s="316">
        <v>16.899999999999999</v>
      </c>
      <c r="G413" s="316">
        <v>63.2</v>
      </c>
      <c r="H413" s="316">
        <v>4.4000000000000004</v>
      </c>
      <c r="I413" s="316">
        <v>325.2</v>
      </c>
    </row>
    <row r="414" spans="1:9" x14ac:dyDescent="0.2">
      <c r="A414" s="385"/>
      <c r="C414" s="315">
        <v>44043.416666666672</v>
      </c>
      <c r="D414" s="316">
        <v>1027.2</v>
      </c>
      <c r="E414" s="316">
        <v>0</v>
      </c>
      <c r="F414" s="316">
        <v>17</v>
      </c>
      <c r="G414" s="316">
        <v>65.7</v>
      </c>
      <c r="H414" s="316">
        <v>5.3</v>
      </c>
      <c r="I414" s="316">
        <v>312</v>
      </c>
    </row>
    <row r="415" spans="1:9" x14ac:dyDescent="0.2">
      <c r="A415" s="385"/>
      <c r="C415" s="315">
        <v>44043.458333333328</v>
      </c>
      <c r="D415" s="316">
        <v>1026.7</v>
      </c>
      <c r="E415" s="316">
        <v>0</v>
      </c>
      <c r="F415" s="316">
        <v>17.2</v>
      </c>
      <c r="G415" s="316">
        <v>66.900000000000006</v>
      </c>
      <c r="H415" s="316">
        <v>6.7</v>
      </c>
      <c r="I415" s="316">
        <v>295</v>
      </c>
    </row>
    <row r="416" spans="1:9" x14ac:dyDescent="0.2">
      <c r="A416" s="385"/>
      <c r="C416" s="315">
        <v>44043.5</v>
      </c>
      <c r="D416" s="316">
        <v>1026.5</v>
      </c>
      <c r="E416" s="316">
        <v>0</v>
      </c>
      <c r="F416" s="316">
        <v>17.7</v>
      </c>
      <c r="G416" s="316">
        <v>65.2</v>
      </c>
      <c r="H416" s="316">
        <v>6.8</v>
      </c>
      <c r="I416" s="316">
        <v>296.5</v>
      </c>
    </row>
    <row r="417" spans="1:9" x14ac:dyDescent="0.2">
      <c r="A417" s="385"/>
      <c r="C417" s="315">
        <v>44043.541666666672</v>
      </c>
      <c r="D417" s="316">
        <v>1025.8</v>
      </c>
      <c r="E417" s="316">
        <v>0</v>
      </c>
      <c r="F417" s="316">
        <v>17.7</v>
      </c>
      <c r="G417" s="316">
        <v>64.599999999999994</v>
      </c>
      <c r="H417" s="316">
        <v>6.7</v>
      </c>
      <c r="I417" s="316">
        <v>296.5</v>
      </c>
    </row>
    <row r="418" spans="1:9" x14ac:dyDescent="0.2">
      <c r="A418" s="385"/>
      <c r="C418" s="315">
        <v>44043.583333333328</v>
      </c>
      <c r="D418" s="316">
        <v>1025.8</v>
      </c>
      <c r="E418" s="316">
        <v>0</v>
      </c>
      <c r="F418" s="316">
        <v>17.600000000000001</v>
      </c>
      <c r="G418" s="316">
        <v>66</v>
      </c>
      <c r="H418" s="316">
        <v>5.8</v>
      </c>
      <c r="I418" s="316">
        <v>308.2</v>
      </c>
    </row>
    <row r="419" spans="1:9" x14ac:dyDescent="0.2">
      <c r="A419" s="385"/>
      <c r="C419" s="315">
        <v>44043.625</v>
      </c>
      <c r="D419" s="316">
        <v>1026.5</v>
      </c>
      <c r="E419" s="316">
        <v>0</v>
      </c>
      <c r="F419" s="316">
        <v>17</v>
      </c>
      <c r="G419" s="316">
        <v>68.7</v>
      </c>
      <c r="H419" s="316">
        <v>5</v>
      </c>
      <c r="I419" s="316">
        <v>319.5</v>
      </c>
    </row>
    <row r="420" spans="1:9" x14ac:dyDescent="0.2">
      <c r="A420" s="385"/>
      <c r="C420" s="315">
        <v>44043.666666666672</v>
      </c>
      <c r="D420" s="316">
        <v>1027.0999999999999</v>
      </c>
      <c r="E420" s="316">
        <v>0</v>
      </c>
      <c r="F420" s="316">
        <v>16.600000000000001</v>
      </c>
      <c r="G420" s="316">
        <v>70.400000000000006</v>
      </c>
      <c r="H420" s="316">
        <v>4.2</v>
      </c>
      <c r="I420" s="316">
        <v>310</v>
      </c>
    </row>
    <row r="421" spans="1:9" x14ac:dyDescent="0.2">
      <c r="A421" s="385"/>
      <c r="C421" s="315">
        <v>44043.708333333328</v>
      </c>
      <c r="D421" s="316">
        <v>1027.4000000000001</v>
      </c>
      <c r="E421" s="316">
        <v>0</v>
      </c>
      <c r="F421" s="316">
        <v>16.2</v>
      </c>
      <c r="G421" s="316">
        <v>71</v>
      </c>
      <c r="H421" s="316">
        <v>3.7</v>
      </c>
      <c r="I421" s="316">
        <v>299.60000000000002</v>
      </c>
    </row>
    <row r="422" spans="1:9" x14ac:dyDescent="0.2">
      <c r="A422" s="385"/>
      <c r="C422" s="315">
        <v>44043.75</v>
      </c>
      <c r="D422" s="316">
        <v>1027.8</v>
      </c>
      <c r="E422" s="316">
        <v>0</v>
      </c>
      <c r="F422" s="316">
        <v>15.9</v>
      </c>
      <c r="G422" s="316">
        <v>72.3</v>
      </c>
      <c r="H422" s="316">
        <v>3.2</v>
      </c>
      <c r="I422" s="316">
        <v>309.5</v>
      </c>
    </row>
    <row r="423" spans="1:9" x14ac:dyDescent="0.2">
      <c r="A423" s="385"/>
      <c r="C423" s="315">
        <v>44043.791666666672</v>
      </c>
      <c r="D423" s="316">
        <v>1028.2</v>
      </c>
      <c r="E423" s="316">
        <v>0</v>
      </c>
      <c r="F423" s="316">
        <v>15.9</v>
      </c>
      <c r="G423" s="316">
        <v>71.8</v>
      </c>
      <c r="H423" s="316">
        <v>3.3</v>
      </c>
      <c r="I423" s="316">
        <v>284.89999999999998</v>
      </c>
    </row>
    <row r="424" spans="1:9" x14ac:dyDescent="0.2">
      <c r="A424" s="385"/>
      <c r="C424" s="315">
        <v>44043.833333333328</v>
      </c>
      <c r="D424" s="316">
        <v>1028.5</v>
      </c>
      <c r="E424" s="316">
        <v>0</v>
      </c>
      <c r="F424" s="316">
        <v>16</v>
      </c>
      <c r="G424" s="316">
        <v>70.7</v>
      </c>
      <c r="H424" s="316">
        <v>3.5</v>
      </c>
      <c r="I424" s="316">
        <v>304.89999999999998</v>
      </c>
    </row>
    <row r="425" spans="1:9" x14ac:dyDescent="0.2">
      <c r="A425" s="385"/>
      <c r="C425" s="315">
        <v>44043.875</v>
      </c>
      <c r="D425" s="316">
        <v>1029</v>
      </c>
      <c r="E425" s="316">
        <v>0</v>
      </c>
      <c r="F425" s="316">
        <v>15.7</v>
      </c>
      <c r="G425" s="316">
        <v>72</v>
      </c>
      <c r="H425" s="316">
        <v>3.4</v>
      </c>
      <c r="I425" s="316">
        <v>341.6</v>
      </c>
    </row>
    <row r="426" spans="1:9" x14ac:dyDescent="0.2">
      <c r="A426" s="385"/>
      <c r="C426" s="315">
        <v>44043.916666666672</v>
      </c>
      <c r="D426" s="316">
        <v>1029.0999999999999</v>
      </c>
      <c r="E426" s="316">
        <v>0</v>
      </c>
      <c r="F426" s="316">
        <v>15.9</v>
      </c>
      <c r="G426" s="316">
        <v>70</v>
      </c>
      <c r="H426" s="316">
        <v>3.7</v>
      </c>
      <c r="I426" s="316">
        <v>330.1</v>
      </c>
    </row>
    <row r="427" spans="1:9" x14ac:dyDescent="0.2">
      <c r="A427" s="385"/>
      <c r="C427" s="315">
        <v>44043.958333333328</v>
      </c>
      <c r="D427" s="316">
        <v>1029.2</v>
      </c>
      <c r="E427" s="316">
        <v>0</v>
      </c>
      <c r="F427" s="316">
        <v>15.8</v>
      </c>
      <c r="G427" s="316">
        <v>70.099999999999994</v>
      </c>
      <c r="H427" s="316">
        <v>3.3</v>
      </c>
      <c r="I427" s="316">
        <v>344.5</v>
      </c>
    </row>
    <row r="428" spans="1:9" x14ac:dyDescent="0.2">
      <c r="A428" s="385"/>
      <c r="C428" s="315">
        <v>44044</v>
      </c>
      <c r="D428" s="316">
        <v>1029.2</v>
      </c>
      <c r="E428" s="316">
        <v>0</v>
      </c>
      <c r="F428" s="316">
        <v>15.8</v>
      </c>
      <c r="G428" s="316">
        <v>70.2</v>
      </c>
      <c r="H428" s="316">
        <v>3.6</v>
      </c>
      <c r="I428" s="316">
        <v>339.3</v>
      </c>
    </row>
    <row r="429" spans="1:9" x14ac:dyDescent="0.2">
      <c r="A429" s="385"/>
      <c r="C429" s="315">
        <v>44044.041666666672</v>
      </c>
      <c r="D429" s="316">
        <v>1029.5</v>
      </c>
      <c r="E429" s="316">
        <v>0</v>
      </c>
      <c r="F429" s="316">
        <v>15.6</v>
      </c>
      <c r="G429" s="316">
        <v>69.8</v>
      </c>
      <c r="H429" s="316">
        <v>3.3</v>
      </c>
      <c r="I429" s="316">
        <v>341.2</v>
      </c>
    </row>
    <row r="430" spans="1:9" x14ac:dyDescent="0.2">
      <c r="A430" s="385"/>
      <c r="C430" s="315">
        <v>44044.083333333328</v>
      </c>
      <c r="D430" s="316">
        <v>1029.7</v>
      </c>
      <c r="E430" s="316">
        <v>0</v>
      </c>
      <c r="F430" s="316">
        <v>15.7</v>
      </c>
      <c r="G430" s="316">
        <v>69.8</v>
      </c>
      <c r="H430" s="316">
        <v>3.6</v>
      </c>
      <c r="I430" s="316">
        <v>14.6</v>
      </c>
    </row>
    <row r="431" spans="1:9" x14ac:dyDescent="0.2">
      <c r="A431" s="385"/>
      <c r="C431" s="315">
        <v>44044.125</v>
      </c>
      <c r="D431" s="316">
        <v>1029.9000000000001</v>
      </c>
      <c r="E431" s="316">
        <v>0</v>
      </c>
      <c r="F431" s="316">
        <v>15.7</v>
      </c>
      <c r="G431" s="316">
        <v>69.400000000000006</v>
      </c>
      <c r="H431" s="316">
        <v>3.9</v>
      </c>
      <c r="I431" s="316">
        <v>13.3</v>
      </c>
    </row>
    <row r="432" spans="1:9" x14ac:dyDescent="0.2">
      <c r="A432" s="385"/>
      <c r="C432" s="315">
        <v>44044.166666666672</v>
      </c>
      <c r="D432" s="316">
        <v>1030.5999999999999</v>
      </c>
      <c r="E432" s="316">
        <v>0</v>
      </c>
      <c r="F432" s="316">
        <v>15.7</v>
      </c>
      <c r="G432" s="316">
        <v>69.599999999999994</v>
      </c>
      <c r="H432" s="316">
        <v>3.9</v>
      </c>
      <c r="I432" s="316">
        <v>3.5</v>
      </c>
    </row>
    <row r="433" spans="1:9" x14ac:dyDescent="0.2">
      <c r="A433" s="385"/>
      <c r="C433" s="315">
        <v>44044.208333333328</v>
      </c>
      <c r="D433" s="316">
        <v>1031.5999999999999</v>
      </c>
      <c r="E433" s="316">
        <v>0</v>
      </c>
      <c r="F433" s="316">
        <v>15.4</v>
      </c>
      <c r="G433" s="316">
        <v>71.099999999999994</v>
      </c>
      <c r="H433" s="316">
        <v>3.7</v>
      </c>
      <c r="I433" s="316">
        <v>346.6</v>
      </c>
    </row>
    <row r="434" spans="1:9" x14ac:dyDescent="0.2">
      <c r="A434" s="385"/>
      <c r="C434" s="315">
        <v>44044.25</v>
      </c>
      <c r="D434" s="316">
        <v>1031.9000000000001</v>
      </c>
      <c r="E434" s="316">
        <v>0</v>
      </c>
      <c r="F434" s="316">
        <v>15.5</v>
      </c>
      <c r="G434" s="316">
        <v>70.099999999999994</v>
      </c>
      <c r="H434" s="316">
        <v>2.9</v>
      </c>
      <c r="I434" s="316">
        <v>340.2</v>
      </c>
    </row>
    <row r="435" spans="1:9" x14ac:dyDescent="0.2">
      <c r="A435" s="385"/>
      <c r="C435" s="315">
        <v>44044.291666666672</v>
      </c>
      <c r="D435" s="316">
        <v>1032.4000000000001</v>
      </c>
      <c r="E435" s="316">
        <v>0</v>
      </c>
      <c r="F435" s="316">
        <v>15.7</v>
      </c>
      <c r="G435" s="316">
        <v>68.3</v>
      </c>
      <c r="H435" s="316">
        <v>3</v>
      </c>
      <c r="I435" s="316">
        <v>353.7</v>
      </c>
    </row>
    <row r="436" spans="1:9" x14ac:dyDescent="0.2">
      <c r="A436" s="385"/>
      <c r="C436" s="315">
        <v>44044.333333333328</v>
      </c>
      <c r="D436" s="316">
        <v>1032.7</v>
      </c>
      <c r="E436" s="316">
        <v>0</v>
      </c>
      <c r="F436" s="316">
        <v>15.9</v>
      </c>
      <c r="G436" s="316">
        <v>66.7</v>
      </c>
      <c r="H436" s="316">
        <v>3.6</v>
      </c>
      <c r="I436" s="316">
        <v>9.6</v>
      </c>
    </row>
    <row r="437" spans="1:9" x14ac:dyDescent="0.2">
      <c r="A437" s="385"/>
      <c r="C437" s="315">
        <v>44044.375</v>
      </c>
      <c r="D437" s="316">
        <v>1032.3</v>
      </c>
      <c r="E437" s="316">
        <v>0</v>
      </c>
      <c r="F437" s="316">
        <v>16.100000000000001</v>
      </c>
      <c r="G437" s="316">
        <v>67.7</v>
      </c>
      <c r="H437" s="316">
        <v>5</v>
      </c>
      <c r="I437" s="316">
        <v>356.7</v>
      </c>
    </row>
    <row r="438" spans="1:9" x14ac:dyDescent="0.2">
      <c r="A438" s="385"/>
      <c r="C438" s="315">
        <v>44044.416666666672</v>
      </c>
      <c r="D438" s="316">
        <v>1031.5999999999999</v>
      </c>
      <c r="E438" s="316">
        <v>0</v>
      </c>
      <c r="F438" s="316">
        <v>16.8</v>
      </c>
      <c r="G438" s="316">
        <v>66.8</v>
      </c>
      <c r="H438" s="316">
        <v>4.7</v>
      </c>
      <c r="I438" s="316">
        <v>333.4</v>
      </c>
    </row>
    <row r="439" spans="1:9" x14ac:dyDescent="0.2">
      <c r="A439" s="385"/>
      <c r="C439" s="315">
        <v>44044.458333333328</v>
      </c>
      <c r="D439" s="316">
        <v>1031.0999999999999</v>
      </c>
      <c r="E439" s="316">
        <v>0</v>
      </c>
      <c r="F439" s="316">
        <v>16.899999999999999</v>
      </c>
      <c r="G439" s="316">
        <v>63.4</v>
      </c>
      <c r="H439" s="316">
        <v>4.5999999999999996</v>
      </c>
      <c r="I439" s="316">
        <v>333.3</v>
      </c>
    </row>
    <row r="440" spans="1:9" x14ac:dyDescent="0.2">
      <c r="A440" s="385"/>
      <c r="C440" s="315">
        <v>44044.5</v>
      </c>
      <c r="D440" s="316">
        <v>1030.8</v>
      </c>
      <c r="E440" s="316">
        <v>0</v>
      </c>
      <c r="F440" s="316">
        <v>17.600000000000001</v>
      </c>
      <c r="G440" s="316">
        <v>60.3</v>
      </c>
      <c r="H440" s="316">
        <v>4.8</v>
      </c>
      <c r="I440" s="316">
        <v>313.8</v>
      </c>
    </row>
    <row r="441" spans="1:9" x14ac:dyDescent="0.2">
      <c r="A441" s="385"/>
      <c r="C441" s="315">
        <v>44044.541666666672</v>
      </c>
      <c r="D441" s="316">
        <v>1030.0999999999999</v>
      </c>
      <c r="E441" s="316">
        <v>0</v>
      </c>
      <c r="F441" s="316">
        <v>17.8</v>
      </c>
      <c r="G441" s="316">
        <v>59.8</v>
      </c>
      <c r="H441" s="316">
        <v>4.7</v>
      </c>
      <c r="I441" s="316">
        <v>311.2</v>
      </c>
    </row>
    <row r="442" spans="1:9" x14ac:dyDescent="0.2">
      <c r="A442" s="385"/>
      <c r="C442" s="315">
        <v>44044.583333333328</v>
      </c>
      <c r="D442" s="316">
        <v>1029.7</v>
      </c>
      <c r="E442" s="316">
        <v>0</v>
      </c>
      <c r="F442" s="316">
        <v>17.600000000000001</v>
      </c>
      <c r="G442" s="316">
        <v>60.9</v>
      </c>
      <c r="H442" s="316">
        <v>4.5999999999999996</v>
      </c>
      <c r="I442" s="316">
        <v>308.8</v>
      </c>
    </row>
    <row r="443" spans="1:9" x14ac:dyDescent="0.2">
      <c r="A443" s="385"/>
      <c r="C443" s="315">
        <v>44044.625</v>
      </c>
      <c r="D443" s="316">
        <v>1029.7</v>
      </c>
      <c r="E443" s="316">
        <v>0</v>
      </c>
      <c r="F443" s="316">
        <v>17.399999999999999</v>
      </c>
      <c r="G443" s="316">
        <v>60.9</v>
      </c>
      <c r="H443" s="316">
        <v>4.4000000000000004</v>
      </c>
      <c r="I443" s="316">
        <v>296.89999999999998</v>
      </c>
    </row>
    <row r="444" spans="1:9" x14ac:dyDescent="0.2">
      <c r="A444" s="385"/>
      <c r="C444" s="315">
        <v>44044.666666666672</v>
      </c>
      <c r="D444" s="316">
        <v>1030</v>
      </c>
      <c r="E444" s="316">
        <v>0</v>
      </c>
      <c r="F444" s="316">
        <v>16.7</v>
      </c>
      <c r="G444" s="316">
        <v>62.3</v>
      </c>
      <c r="H444" s="316">
        <v>4.4000000000000004</v>
      </c>
      <c r="I444" s="316">
        <v>287.39999999999998</v>
      </c>
    </row>
    <row r="445" spans="1:9" x14ac:dyDescent="0.2">
      <c r="A445" s="385"/>
      <c r="C445" s="315">
        <v>44044.708333333328</v>
      </c>
      <c r="D445" s="316">
        <v>1030.5999999999999</v>
      </c>
      <c r="E445" s="316">
        <v>0</v>
      </c>
      <c r="F445" s="316">
        <v>16.399999999999999</v>
      </c>
      <c r="G445" s="316">
        <v>64.400000000000006</v>
      </c>
      <c r="H445" s="316">
        <v>3.7</v>
      </c>
      <c r="I445" s="316">
        <v>296.8</v>
      </c>
    </row>
    <row r="446" spans="1:9" x14ac:dyDescent="0.2">
      <c r="A446" s="385"/>
      <c r="C446" s="315">
        <v>44044.75</v>
      </c>
      <c r="D446" s="316">
        <v>1030.9000000000001</v>
      </c>
      <c r="E446" s="316">
        <v>0</v>
      </c>
      <c r="F446" s="316">
        <v>16.399999999999999</v>
      </c>
      <c r="G446" s="316">
        <v>64.3</v>
      </c>
      <c r="H446" s="316">
        <v>4.0999999999999996</v>
      </c>
      <c r="I446" s="316">
        <v>277.10000000000002</v>
      </c>
    </row>
    <row r="447" spans="1:9" x14ac:dyDescent="0.2">
      <c r="A447" s="385"/>
      <c r="C447" s="315">
        <v>44044.791666666672</v>
      </c>
      <c r="D447" s="316">
        <v>1031.0999999999999</v>
      </c>
      <c r="E447" s="316">
        <v>0</v>
      </c>
      <c r="F447" s="316">
        <v>16.399999999999999</v>
      </c>
      <c r="G447" s="316">
        <v>63</v>
      </c>
      <c r="H447" s="316">
        <v>4.4000000000000004</v>
      </c>
      <c r="I447" s="316">
        <v>271.5</v>
      </c>
    </row>
    <row r="448" spans="1:9" x14ac:dyDescent="0.2">
      <c r="A448" s="385"/>
      <c r="C448" s="315">
        <v>44044.833333333328</v>
      </c>
      <c r="D448" s="316">
        <v>1031.4000000000001</v>
      </c>
      <c r="E448" s="316">
        <v>0</v>
      </c>
      <c r="F448" s="316">
        <v>16.2</v>
      </c>
      <c r="G448" s="316">
        <v>66</v>
      </c>
      <c r="H448" s="316">
        <v>4</v>
      </c>
      <c r="I448" s="316">
        <v>306.7</v>
      </c>
    </row>
    <row r="449" spans="1:9" x14ac:dyDescent="0.2">
      <c r="A449" s="385"/>
      <c r="C449" s="315">
        <v>44044.875</v>
      </c>
      <c r="D449" s="316">
        <v>1031.5</v>
      </c>
      <c r="E449" s="316">
        <v>0</v>
      </c>
      <c r="F449" s="316">
        <v>16</v>
      </c>
      <c r="G449" s="316">
        <v>68.2</v>
      </c>
      <c r="H449" s="316">
        <v>3.6</v>
      </c>
      <c r="I449" s="316">
        <v>314.5</v>
      </c>
    </row>
    <row r="450" spans="1:9" x14ac:dyDescent="0.2">
      <c r="A450" s="385"/>
      <c r="C450" s="315">
        <v>44044.916666666672</v>
      </c>
      <c r="D450" s="316">
        <v>1031.2</v>
      </c>
      <c r="E450" s="316">
        <v>0</v>
      </c>
      <c r="F450" s="316">
        <v>16</v>
      </c>
      <c r="G450" s="316">
        <v>68.5</v>
      </c>
      <c r="H450" s="316">
        <v>3.1</v>
      </c>
      <c r="I450" s="316">
        <v>319.10000000000002</v>
      </c>
    </row>
    <row r="451" spans="1:9" x14ac:dyDescent="0.2">
      <c r="A451" s="385"/>
      <c r="C451" s="315">
        <v>44044.958333333328</v>
      </c>
      <c r="D451" s="316">
        <v>1031.0999999999999</v>
      </c>
      <c r="E451" s="316">
        <v>0</v>
      </c>
      <c r="F451" s="316">
        <v>15.9</v>
      </c>
      <c r="G451" s="316">
        <v>67.400000000000006</v>
      </c>
      <c r="H451" s="316">
        <v>3.4</v>
      </c>
      <c r="I451" s="316">
        <v>324.8</v>
      </c>
    </row>
    <row r="452" spans="1:9" x14ac:dyDescent="0.2">
      <c r="A452" s="385"/>
      <c r="C452" s="315">
        <v>44045</v>
      </c>
      <c r="D452" s="316">
        <v>1030.2</v>
      </c>
      <c r="E452" s="316">
        <v>0</v>
      </c>
      <c r="F452" s="316">
        <v>15.8</v>
      </c>
      <c r="G452" s="316">
        <v>68</v>
      </c>
      <c r="H452" s="316">
        <v>3.2</v>
      </c>
      <c r="I452" s="316">
        <v>332.2</v>
      </c>
    </row>
    <row r="453" spans="1:9" x14ac:dyDescent="0.2">
      <c r="A453" s="385"/>
      <c r="C453" s="315">
        <v>44045.041666666672</v>
      </c>
      <c r="D453" s="316">
        <v>1030.2</v>
      </c>
      <c r="E453" s="316">
        <v>0</v>
      </c>
      <c r="F453" s="316">
        <v>15.6</v>
      </c>
      <c r="G453" s="316">
        <v>68.7</v>
      </c>
      <c r="H453" s="316">
        <v>3.5</v>
      </c>
      <c r="I453" s="316">
        <v>356.4</v>
      </c>
    </row>
    <row r="454" spans="1:9" x14ac:dyDescent="0.2">
      <c r="A454" s="385"/>
      <c r="C454" s="315">
        <v>44045.083333333328</v>
      </c>
      <c r="D454" s="316">
        <v>1029.9000000000001</v>
      </c>
      <c r="E454" s="316">
        <v>0</v>
      </c>
      <c r="F454" s="316">
        <v>15.5</v>
      </c>
      <c r="G454" s="316">
        <v>68.2</v>
      </c>
      <c r="H454" s="316">
        <v>3.5</v>
      </c>
      <c r="I454" s="316">
        <v>0.9</v>
      </c>
    </row>
    <row r="455" spans="1:9" x14ac:dyDescent="0.2">
      <c r="A455" s="385"/>
      <c r="C455" s="315">
        <v>44045.125</v>
      </c>
      <c r="D455" s="316">
        <v>1029.8</v>
      </c>
      <c r="E455" s="316">
        <v>0</v>
      </c>
      <c r="F455" s="316">
        <v>15.5</v>
      </c>
      <c r="G455" s="316">
        <v>67.2</v>
      </c>
      <c r="H455" s="316">
        <v>2.9</v>
      </c>
      <c r="I455" s="316">
        <v>4.5</v>
      </c>
    </row>
    <row r="456" spans="1:9" x14ac:dyDescent="0.2">
      <c r="A456" s="385"/>
      <c r="C456" s="315">
        <v>44045.166666666672</v>
      </c>
      <c r="D456" s="316">
        <v>1029.5</v>
      </c>
      <c r="E456" s="316">
        <v>0</v>
      </c>
      <c r="F456" s="316">
        <v>15.6</v>
      </c>
      <c r="G456" s="316">
        <v>66.099999999999994</v>
      </c>
      <c r="H456" s="316">
        <v>2.6</v>
      </c>
      <c r="I456" s="316">
        <v>324.7</v>
      </c>
    </row>
    <row r="457" spans="1:9" x14ac:dyDescent="0.2">
      <c r="A457" s="385"/>
      <c r="C457" s="315">
        <v>44045.208333333328</v>
      </c>
      <c r="D457" s="316">
        <v>1029.8</v>
      </c>
      <c r="E457" s="316">
        <v>0</v>
      </c>
      <c r="F457" s="316">
        <v>15.4</v>
      </c>
      <c r="G457" s="316">
        <v>65.5</v>
      </c>
      <c r="H457" s="316">
        <v>4</v>
      </c>
      <c r="I457" s="316">
        <v>176</v>
      </c>
    </row>
    <row r="458" spans="1:9" x14ac:dyDescent="0.2">
      <c r="A458" s="385"/>
      <c r="C458" s="315">
        <v>44045.25</v>
      </c>
      <c r="D458" s="316">
        <v>1030</v>
      </c>
      <c r="E458" s="316">
        <v>0</v>
      </c>
      <c r="F458" s="316">
        <v>15.2</v>
      </c>
      <c r="G458" s="316">
        <v>65.099999999999994</v>
      </c>
      <c r="H458" s="316">
        <v>4.3</v>
      </c>
      <c r="I458" s="316">
        <v>150.30000000000001</v>
      </c>
    </row>
    <row r="459" spans="1:9" x14ac:dyDescent="0.2">
      <c r="A459" s="385"/>
      <c r="C459" s="315">
        <v>44045.291666666672</v>
      </c>
      <c r="D459" s="316">
        <v>1030.0999999999999</v>
      </c>
      <c r="E459" s="316">
        <v>0</v>
      </c>
      <c r="F459" s="316">
        <v>15.3</v>
      </c>
      <c r="G459" s="316">
        <v>63.7</v>
      </c>
      <c r="H459" s="316">
        <v>5.2</v>
      </c>
      <c r="I459" s="316">
        <v>136.9</v>
      </c>
    </row>
    <row r="460" spans="1:9" x14ac:dyDescent="0.2">
      <c r="A460" s="385"/>
      <c r="C460" s="315">
        <v>44045.333333333328</v>
      </c>
      <c r="D460" s="316">
        <v>1030.0999999999999</v>
      </c>
      <c r="E460" s="316">
        <v>0</v>
      </c>
      <c r="F460" s="316">
        <v>16.399999999999999</v>
      </c>
      <c r="G460" s="316">
        <v>61.5</v>
      </c>
      <c r="H460" s="316">
        <v>3.3</v>
      </c>
      <c r="I460" s="316">
        <v>180.1</v>
      </c>
    </row>
    <row r="461" spans="1:9" x14ac:dyDescent="0.2">
      <c r="A461" s="385"/>
      <c r="C461" s="315">
        <v>44045.375</v>
      </c>
      <c r="D461" s="316">
        <v>1030</v>
      </c>
      <c r="E461" s="316">
        <v>0</v>
      </c>
      <c r="F461" s="316">
        <v>17.3</v>
      </c>
      <c r="G461" s="316">
        <v>60.5</v>
      </c>
      <c r="H461" s="316">
        <v>4.9000000000000004</v>
      </c>
      <c r="I461" s="316">
        <v>320.89999999999998</v>
      </c>
    </row>
    <row r="462" spans="1:9" x14ac:dyDescent="0.2">
      <c r="A462" s="385"/>
      <c r="C462" s="315">
        <v>44045.416666666672</v>
      </c>
      <c r="D462" s="316">
        <v>1029.4000000000001</v>
      </c>
      <c r="E462" s="316">
        <v>0</v>
      </c>
      <c r="F462" s="316">
        <v>17.3</v>
      </c>
      <c r="G462" s="316">
        <v>63</v>
      </c>
      <c r="H462" s="316">
        <v>5</v>
      </c>
      <c r="I462" s="316">
        <v>331.9</v>
      </c>
    </row>
    <row r="463" spans="1:9" x14ac:dyDescent="0.2">
      <c r="A463" s="385"/>
      <c r="C463" s="315">
        <v>44045.458333333328</v>
      </c>
      <c r="D463" s="316">
        <v>1028.5999999999999</v>
      </c>
      <c r="E463" s="316">
        <v>0</v>
      </c>
      <c r="F463" s="316">
        <v>17.5</v>
      </c>
      <c r="G463" s="316">
        <v>63.1</v>
      </c>
      <c r="H463" s="316">
        <v>5.6</v>
      </c>
      <c r="I463" s="316">
        <v>329.5</v>
      </c>
    </row>
    <row r="464" spans="1:9" x14ac:dyDescent="0.2">
      <c r="A464" s="385"/>
      <c r="C464" s="315">
        <v>44045.5</v>
      </c>
      <c r="D464" s="316">
        <v>1027.9000000000001</v>
      </c>
      <c r="E464" s="316">
        <v>0</v>
      </c>
      <c r="F464" s="316">
        <v>18.100000000000001</v>
      </c>
      <c r="G464" s="316">
        <v>62.2</v>
      </c>
      <c r="H464" s="316">
        <v>5.7</v>
      </c>
      <c r="I464" s="316">
        <v>305.2</v>
      </c>
    </row>
    <row r="465" spans="1:9" x14ac:dyDescent="0.2">
      <c r="A465" s="385"/>
      <c r="C465" s="315">
        <v>44045.541666666672</v>
      </c>
      <c r="D465" s="316">
        <v>1027.7</v>
      </c>
      <c r="E465" s="316">
        <v>0</v>
      </c>
      <c r="F465" s="316">
        <v>18</v>
      </c>
      <c r="G465" s="316">
        <v>64</v>
      </c>
      <c r="H465" s="316">
        <v>5.7</v>
      </c>
      <c r="I465" s="316">
        <v>311.7</v>
      </c>
    </row>
    <row r="466" spans="1:9" x14ac:dyDescent="0.2">
      <c r="A466" s="385"/>
      <c r="C466" s="315">
        <v>44045.583333333328</v>
      </c>
      <c r="D466" s="316">
        <v>1027.7</v>
      </c>
      <c r="E466" s="316">
        <v>0</v>
      </c>
      <c r="F466" s="316">
        <v>17.5</v>
      </c>
      <c r="G466" s="316">
        <v>65.5</v>
      </c>
      <c r="H466" s="316">
        <v>6</v>
      </c>
      <c r="I466" s="316">
        <v>290.5</v>
      </c>
    </row>
    <row r="467" spans="1:9" x14ac:dyDescent="0.2">
      <c r="A467" s="385"/>
      <c r="C467" s="315">
        <v>44045.625</v>
      </c>
      <c r="D467" s="316">
        <v>1028.4000000000001</v>
      </c>
      <c r="E467" s="316">
        <v>0</v>
      </c>
      <c r="F467" s="316">
        <v>17</v>
      </c>
      <c r="G467" s="316">
        <v>67</v>
      </c>
      <c r="H467" s="316">
        <v>5.9</v>
      </c>
      <c r="I467" s="316">
        <v>282.89999999999998</v>
      </c>
    </row>
    <row r="468" spans="1:9" x14ac:dyDescent="0.2">
      <c r="A468" s="385"/>
      <c r="C468" s="315">
        <v>44045.666666666672</v>
      </c>
      <c r="D468" s="316">
        <v>1029.0999999999999</v>
      </c>
      <c r="E468" s="316">
        <v>0</v>
      </c>
      <c r="F468" s="316">
        <v>16.7</v>
      </c>
      <c r="G468" s="316">
        <v>68.7</v>
      </c>
      <c r="H468" s="316">
        <v>5.4</v>
      </c>
      <c r="I468" s="316">
        <v>294.7</v>
      </c>
    </row>
    <row r="469" spans="1:9" x14ac:dyDescent="0.2">
      <c r="A469" s="385"/>
      <c r="C469" s="315">
        <v>44045.708333333328</v>
      </c>
      <c r="D469" s="316">
        <v>1029.4000000000001</v>
      </c>
      <c r="E469" s="316">
        <v>0</v>
      </c>
      <c r="F469" s="316">
        <v>16.399999999999999</v>
      </c>
      <c r="G469" s="316">
        <v>69.2</v>
      </c>
      <c r="H469" s="316">
        <v>5.4</v>
      </c>
      <c r="I469" s="316">
        <v>279.39999999999998</v>
      </c>
    </row>
    <row r="470" spans="1:9" x14ac:dyDescent="0.2">
      <c r="A470" s="385"/>
      <c r="C470" s="315">
        <v>44045.75</v>
      </c>
      <c r="D470" s="316">
        <v>1029.7</v>
      </c>
      <c r="E470" s="316">
        <v>0</v>
      </c>
      <c r="F470" s="316">
        <v>16.2</v>
      </c>
      <c r="G470" s="316">
        <v>69.900000000000006</v>
      </c>
      <c r="H470" s="316">
        <v>5.9</v>
      </c>
      <c r="I470" s="316">
        <v>275.39999999999998</v>
      </c>
    </row>
    <row r="471" spans="1:9" x14ac:dyDescent="0.2">
      <c r="A471" s="385"/>
      <c r="C471" s="315">
        <v>44045.791666666672</v>
      </c>
      <c r="D471" s="316">
        <v>1030.2</v>
      </c>
      <c r="E471" s="316">
        <v>0</v>
      </c>
      <c r="F471" s="316">
        <v>16.2</v>
      </c>
      <c r="G471" s="316">
        <v>69.599999999999994</v>
      </c>
      <c r="H471" s="316">
        <v>4.7</v>
      </c>
      <c r="I471" s="316">
        <v>260.10000000000002</v>
      </c>
    </row>
    <row r="472" spans="1:9" x14ac:dyDescent="0.2">
      <c r="A472" s="385"/>
      <c r="C472" s="315">
        <v>44045.833333333328</v>
      </c>
      <c r="D472" s="316">
        <v>1030.9000000000001</v>
      </c>
      <c r="E472" s="316">
        <v>0</v>
      </c>
      <c r="F472" s="316">
        <v>16.3</v>
      </c>
      <c r="G472" s="316">
        <v>70.5</v>
      </c>
      <c r="H472" s="316">
        <v>4.5999999999999996</v>
      </c>
      <c r="I472" s="316">
        <v>279.8</v>
      </c>
    </row>
    <row r="473" spans="1:9" x14ac:dyDescent="0.2">
      <c r="A473" s="385"/>
      <c r="C473" s="315">
        <v>44045.875</v>
      </c>
      <c r="D473" s="316">
        <v>1031.3</v>
      </c>
      <c r="E473" s="316">
        <v>0</v>
      </c>
      <c r="F473" s="316">
        <v>16.2</v>
      </c>
      <c r="G473" s="316">
        <v>70.5</v>
      </c>
      <c r="H473" s="316">
        <v>4.3</v>
      </c>
      <c r="I473" s="316">
        <v>278.3</v>
      </c>
    </row>
    <row r="474" spans="1:9" x14ac:dyDescent="0.2">
      <c r="A474" s="385"/>
      <c r="C474" s="315">
        <v>44045.916666666672</v>
      </c>
      <c r="D474" s="316">
        <v>1031</v>
      </c>
      <c r="E474" s="316">
        <v>0</v>
      </c>
      <c r="F474" s="316">
        <v>16.100000000000001</v>
      </c>
      <c r="G474" s="316">
        <v>71.599999999999994</v>
      </c>
      <c r="H474" s="316">
        <v>4</v>
      </c>
      <c r="I474" s="316">
        <v>267</v>
      </c>
    </row>
    <row r="475" spans="1:9" x14ac:dyDescent="0.2">
      <c r="A475" s="385"/>
      <c r="C475" s="315">
        <v>44045.958333333328</v>
      </c>
      <c r="D475" s="316">
        <v>1030.9000000000001</v>
      </c>
      <c r="E475" s="316">
        <v>0</v>
      </c>
      <c r="F475" s="316">
        <v>16.2</v>
      </c>
      <c r="G475" s="316">
        <v>69.400000000000006</v>
      </c>
      <c r="H475" s="316">
        <v>4.5999999999999996</v>
      </c>
      <c r="I475" s="316">
        <v>235.9</v>
      </c>
    </row>
    <row r="476" spans="1:9" x14ac:dyDescent="0.2">
      <c r="A476" s="385"/>
      <c r="C476" s="315">
        <v>44046</v>
      </c>
      <c r="D476" s="316">
        <v>1030.5</v>
      </c>
      <c r="E476" s="316">
        <v>0</v>
      </c>
      <c r="F476" s="316">
        <v>16.100000000000001</v>
      </c>
      <c r="G476" s="316">
        <v>69.599999999999994</v>
      </c>
      <c r="H476" s="316">
        <v>4.7</v>
      </c>
      <c r="I476" s="316">
        <v>231.6</v>
      </c>
    </row>
    <row r="477" spans="1:9" x14ac:dyDescent="0.2">
      <c r="A477" s="385"/>
      <c r="C477" s="315">
        <v>44046.041666666672</v>
      </c>
      <c r="D477" s="316">
        <v>1030.4000000000001</v>
      </c>
      <c r="E477" s="316">
        <v>0</v>
      </c>
      <c r="F477" s="316">
        <v>16.100000000000001</v>
      </c>
      <c r="G477" s="316">
        <v>71.3</v>
      </c>
      <c r="H477" s="316">
        <v>3.6</v>
      </c>
      <c r="I477" s="316">
        <v>246</v>
      </c>
    </row>
    <row r="478" spans="1:9" x14ac:dyDescent="0.2">
      <c r="A478" s="385"/>
      <c r="C478" s="315">
        <v>44046.083333333328</v>
      </c>
      <c r="D478" s="316">
        <v>1030.4000000000001</v>
      </c>
      <c r="E478" s="316">
        <v>0</v>
      </c>
      <c r="F478" s="316">
        <v>15.9</v>
      </c>
      <c r="G478" s="316">
        <v>71.7</v>
      </c>
      <c r="H478" s="316">
        <v>4.2</v>
      </c>
      <c r="I478" s="316">
        <v>242.4</v>
      </c>
    </row>
    <row r="479" spans="1:9" x14ac:dyDescent="0.2">
      <c r="A479" s="385"/>
      <c r="C479" s="315">
        <v>44046.125</v>
      </c>
      <c r="D479" s="316">
        <v>1030.3</v>
      </c>
      <c r="E479" s="316">
        <v>0</v>
      </c>
      <c r="F479" s="316">
        <v>15.9</v>
      </c>
      <c r="G479" s="316">
        <v>70.5</v>
      </c>
      <c r="H479" s="316">
        <v>4.0999999999999996</v>
      </c>
      <c r="I479" s="316">
        <v>218.5</v>
      </c>
    </row>
    <row r="480" spans="1:9" x14ac:dyDescent="0.2">
      <c r="A480" s="385"/>
      <c r="C480" s="315">
        <v>44046.166666666672</v>
      </c>
      <c r="D480" s="316">
        <v>1030.3</v>
      </c>
      <c r="E480" s="316">
        <v>0</v>
      </c>
      <c r="F480" s="316">
        <v>16</v>
      </c>
      <c r="G480" s="316">
        <v>69.900000000000006</v>
      </c>
      <c r="H480" s="316">
        <v>4.5</v>
      </c>
      <c r="I480" s="316">
        <v>230.8</v>
      </c>
    </row>
    <row r="481" spans="1:9" x14ac:dyDescent="0.2">
      <c r="A481" s="385"/>
      <c r="C481" s="315">
        <v>44046.208333333328</v>
      </c>
      <c r="D481" s="316">
        <v>1030.7</v>
      </c>
      <c r="E481" s="316">
        <v>0</v>
      </c>
      <c r="F481" s="316">
        <v>16</v>
      </c>
      <c r="G481" s="316">
        <v>69.7</v>
      </c>
      <c r="H481" s="316">
        <v>4</v>
      </c>
      <c r="I481" s="316">
        <v>235.2</v>
      </c>
    </row>
    <row r="482" spans="1:9" x14ac:dyDescent="0.2">
      <c r="A482" s="385"/>
      <c r="C482" s="315">
        <v>44046.25</v>
      </c>
      <c r="D482" s="316">
        <v>1030.9000000000001</v>
      </c>
      <c r="E482" s="316">
        <v>0</v>
      </c>
      <c r="F482" s="316">
        <v>16.100000000000001</v>
      </c>
      <c r="G482" s="316">
        <v>67.400000000000006</v>
      </c>
      <c r="H482" s="316">
        <v>3.4</v>
      </c>
      <c r="I482" s="316">
        <v>196.1</v>
      </c>
    </row>
    <row r="483" spans="1:9" x14ac:dyDescent="0.2">
      <c r="A483" s="385"/>
      <c r="C483" s="315">
        <v>44046.291666666672</v>
      </c>
      <c r="D483" s="316">
        <v>1031.4000000000001</v>
      </c>
      <c r="E483" s="316">
        <v>0</v>
      </c>
      <c r="F483" s="316">
        <v>16.100000000000001</v>
      </c>
      <c r="G483" s="316">
        <v>66.3</v>
      </c>
      <c r="H483" s="316">
        <v>3.2</v>
      </c>
      <c r="I483" s="316">
        <v>194.3</v>
      </c>
    </row>
    <row r="484" spans="1:9" x14ac:dyDescent="0.2">
      <c r="A484" s="385"/>
      <c r="C484" s="315">
        <v>44046.333333333328</v>
      </c>
      <c r="D484" s="316">
        <v>1031.9000000000001</v>
      </c>
      <c r="E484" s="316">
        <v>0</v>
      </c>
      <c r="F484" s="316">
        <v>16.5</v>
      </c>
      <c r="G484" s="316">
        <v>66.400000000000006</v>
      </c>
      <c r="H484" s="316">
        <v>3.3</v>
      </c>
      <c r="I484" s="316">
        <v>244.7</v>
      </c>
    </row>
    <row r="485" spans="1:9" x14ac:dyDescent="0.2">
      <c r="A485" s="385"/>
      <c r="C485" s="315">
        <v>44046.375</v>
      </c>
      <c r="D485" s="316">
        <v>1032</v>
      </c>
      <c r="E485" s="316">
        <v>0</v>
      </c>
      <c r="F485" s="316">
        <v>16.5</v>
      </c>
      <c r="G485" s="316">
        <v>67.5</v>
      </c>
      <c r="H485" s="316">
        <v>5</v>
      </c>
      <c r="I485" s="316">
        <v>270.3</v>
      </c>
    </row>
    <row r="486" spans="1:9" x14ac:dyDescent="0.2">
      <c r="A486" s="385"/>
      <c r="C486" s="315">
        <v>44046.416666666672</v>
      </c>
      <c r="D486" s="316">
        <v>1031.7</v>
      </c>
      <c r="E486" s="316">
        <v>0</v>
      </c>
      <c r="F486" s="316">
        <v>16.899999999999999</v>
      </c>
      <c r="G486" s="316">
        <v>66.2</v>
      </c>
      <c r="H486" s="316">
        <v>5.5</v>
      </c>
      <c r="I486" s="316">
        <v>281.2</v>
      </c>
    </row>
    <row r="487" spans="1:9" x14ac:dyDescent="0.2">
      <c r="A487" s="385"/>
      <c r="C487" s="315">
        <v>44046.458333333328</v>
      </c>
      <c r="D487" s="316">
        <v>1031.2</v>
      </c>
      <c r="E487" s="316">
        <v>0</v>
      </c>
      <c r="F487" s="316">
        <v>17</v>
      </c>
      <c r="G487" s="316">
        <v>65.900000000000006</v>
      </c>
      <c r="H487" s="316">
        <v>6.3</v>
      </c>
      <c r="I487" s="316">
        <v>283.8</v>
      </c>
    </row>
    <row r="488" spans="1:9" x14ac:dyDescent="0.2">
      <c r="A488" s="385"/>
      <c r="C488" s="315">
        <v>44046.5</v>
      </c>
      <c r="D488" s="316">
        <v>1030.4000000000001</v>
      </c>
      <c r="E488" s="316">
        <v>0</v>
      </c>
      <c r="F488" s="316">
        <v>17</v>
      </c>
      <c r="G488" s="316">
        <v>67.400000000000006</v>
      </c>
      <c r="H488" s="316">
        <v>5.9</v>
      </c>
      <c r="I488" s="316">
        <v>292.89999999999998</v>
      </c>
    </row>
    <row r="489" spans="1:9" x14ac:dyDescent="0.2">
      <c r="A489" s="385"/>
      <c r="C489" s="315">
        <v>44046.541666666672</v>
      </c>
      <c r="D489" s="316">
        <v>1030</v>
      </c>
      <c r="E489" s="316">
        <v>0</v>
      </c>
      <c r="F489" s="316">
        <v>17</v>
      </c>
      <c r="G489" s="316">
        <v>66.900000000000006</v>
      </c>
      <c r="H489" s="316">
        <v>5.9</v>
      </c>
      <c r="I489" s="316">
        <v>291.5</v>
      </c>
    </row>
    <row r="490" spans="1:9" x14ac:dyDescent="0.2">
      <c r="A490" s="385"/>
      <c r="C490" s="315">
        <v>44046.583333333328</v>
      </c>
      <c r="D490" s="316">
        <v>1029.7</v>
      </c>
      <c r="E490" s="316">
        <v>0</v>
      </c>
      <c r="F490" s="316">
        <v>16.899999999999999</v>
      </c>
      <c r="G490" s="316">
        <v>67.099999999999994</v>
      </c>
      <c r="H490" s="316">
        <v>5.3</v>
      </c>
      <c r="I490" s="316">
        <v>293.89999999999998</v>
      </c>
    </row>
    <row r="491" spans="1:9" x14ac:dyDescent="0.2">
      <c r="A491" s="385"/>
      <c r="C491" s="315">
        <v>44046.625</v>
      </c>
      <c r="D491" s="316">
        <v>1029.7</v>
      </c>
      <c r="E491" s="316">
        <v>0</v>
      </c>
      <c r="F491" s="316">
        <v>16.8</v>
      </c>
      <c r="G491" s="316">
        <v>67.099999999999994</v>
      </c>
      <c r="H491" s="316">
        <v>5.0999999999999996</v>
      </c>
      <c r="I491" s="316">
        <v>290.8</v>
      </c>
    </row>
    <row r="492" spans="1:9" x14ac:dyDescent="0.2">
      <c r="A492" s="385"/>
      <c r="C492" s="315">
        <v>44046.666666666672</v>
      </c>
      <c r="D492" s="316">
        <v>1029.7</v>
      </c>
      <c r="E492" s="316">
        <v>0</v>
      </c>
      <c r="F492" s="316">
        <v>16.5</v>
      </c>
      <c r="G492" s="316">
        <v>69.5</v>
      </c>
      <c r="H492" s="316">
        <v>4.8</v>
      </c>
      <c r="I492" s="316">
        <v>290.89999999999998</v>
      </c>
    </row>
    <row r="493" spans="1:9" x14ac:dyDescent="0.2">
      <c r="A493" s="385"/>
      <c r="C493" s="315">
        <v>44046.708333333328</v>
      </c>
      <c r="D493" s="316">
        <v>1029.9000000000001</v>
      </c>
      <c r="E493" s="316">
        <v>0</v>
      </c>
      <c r="F493" s="316">
        <v>16.3</v>
      </c>
      <c r="G493" s="316">
        <v>69</v>
      </c>
      <c r="H493" s="316">
        <v>5.0999999999999996</v>
      </c>
      <c r="I493" s="316">
        <v>275.10000000000002</v>
      </c>
    </row>
    <row r="494" spans="1:9" x14ac:dyDescent="0.2">
      <c r="A494" s="385"/>
      <c r="C494" s="315">
        <v>44046.75</v>
      </c>
      <c r="D494" s="316">
        <v>1030.3</v>
      </c>
      <c r="E494" s="316">
        <v>0</v>
      </c>
      <c r="F494" s="316">
        <v>16.3</v>
      </c>
      <c r="G494" s="316">
        <v>67.3</v>
      </c>
      <c r="H494" s="316">
        <v>4.3</v>
      </c>
      <c r="I494" s="316">
        <v>224</v>
      </c>
    </row>
    <row r="495" spans="1:9" x14ac:dyDescent="0.2">
      <c r="A495" s="385"/>
      <c r="C495" s="315">
        <v>44046.791666666672</v>
      </c>
      <c r="D495" s="316">
        <v>1030.5999999999999</v>
      </c>
      <c r="E495" s="316">
        <v>0</v>
      </c>
      <c r="F495" s="316">
        <v>16.399999999999999</v>
      </c>
      <c r="G495" s="316">
        <v>67.099999999999994</v>
      </c>
      <c r="H495" s="316">
        <v>4.3</v>
      </c>
      <c r="I495" s="316">
        <v>233.5</v>
      </c>
    </row>
    <row r="496" spans="1:9" x14ac:dyDescent="0.2">
      <c r="A496" s="385"/>
      <c r="C496" s="315">
        <v>44046.833333333328</v>
      </c>
      <c r="D496" s="316">
        <v>1030.8</v>
      </c>
      <c r="E496" s="316">
        <v>0</v>
      </c>
      <c r="F496" s="316">
        <v>16.399999999999999</v>
      </c>
      <c r="G496" s="316">
        <v>67.400000000000006</v>
      </c>
      <c r="H496" s="316">
        <v>4.2</v>
      </c>
      <c r="I496" s="316">
        <v>265.5</v>
      </c>
    </row>
    <row r="497" spans="1:9" x14ac:dyDescent="0.2">
      <c r="A497" s="385"/>
      <c r="C497" s="315">
        <v>44046.875</v>
      </c>
      <c r="D497" s="316">
        <v>1031.2</v>
      </c>
      <c r="E497" s="316">
        <v>0</v>
      </c>
      <c r="F497" s="316">
        <v>16.3</v>
      </c>
      <c r="G497" s="316">
        <v>68.8</v>
      </c>
      <c r="H497" s="316">
        <v>4</v>
      </c>
      <c r="I497" s="316">
        <v>279.89999999999998</v>
      </c>
    </row>
    <row r="498" spans="1:9" x14ac:dyDescent="0.2">
      <c r="A498" s="385"/>
      <c r="C498" s="315">
        <v>44046.916666666672</v>
      </c>
      <c r="D498" s="316">
        <v>1031.5999999999999</v>
      </c>
      <c r="E498" s="316">
        <v>0</v>
      </c>
      <c r="F498" s="316">
        <v>16.100000000000001</v>
      </c>
      <c r="G498" s="316">
        <v>70.2</v>
      </c>
      <c r="H498" s="316">
        <v>2.9</v>
      </c>
      <c r="I498" s="316">
        <v>323.3</v>
      </c>
    </row>
    <row r="499" spans="1:9" x14ac:dyDescent="0.2">
      <c r="A499" s="385"/>
      <c r="C499" s="315">
        <v>44046.958333333328</v>
      </c>
      <c r="D499" s="316">
        <v>1032</v>
      </c>
      <c r="E499" s="316">
        <v>0</v>
      </c>
      <c r="F499" s="316">
        <v>15.9</v>
      </c>
      <c r="G499" s="316">
        <v>70.7</v>
      </c>
      <c r="H499" s="316">
        <v>2.7</v>
      </c>
      <c r="I499" s="316">
        <v>337.6</v>
      </c>
    </row>
    <row r="500" spans="1:9" x14ac:dyDescent="0.2">
      <c r="A500" s="385"/>
      <c r="C500" s="315">
        <v>44047</v>
      </c>
      <c r="D500" s="316">
        <v>1031.8</v>
      </c>
      <c r="E500" s="316">
        <v>0</v>
      </c>
      <c r="F500" s="316">
        <v>15.9</v>
      </c>
      <c r="G500" s="316">
        <v>70.7</v>
      </c>
      <c r="H500" s="316">
        <v>2.8</v>
      </c>
      <c r="I500" s="316">
        <v>356.1</v>
      </c>
    </row>
    <row r="501" spans="1:9" x14ac:dyDescent="0.2">
      <c r="A501" s="385"/>
      <c r="C501" s="315">
        <v>44047.041666666672</v>
      </c>
      <c r="D501" s="316">
        <v>1031.5</v>
      </c>
      <c r="E501" s="316">
        <v>0</v>
      </c>
      <c r="F501" s="316">
        <v>15.8</v>
      </c>
      <c r="G501" s="316">
        <v>71.3</v>
      </c>
      <c r="H501" s="316">
        <v>3</v>
      </c>
      <c r="I501" s="316">
        <v>354.9</v>
      </c>
    </row>
    <row r="502" spans="1:9" x14ac:dyDescent="0.2">
      <c r="A502" s="385"/>
      <c r="C502" s="315">
        <v>44047.083333333328</v>
      </c>
      <c r="D502" s="316">
        <v>1031.4000000000001</v>
      </c>
      <c r="E502" s="316">
        <v>0</v>
      </c>
      <c r="F502" s="316">
        <v>15.6</v>
      </c>
      <c r="G502" s="316">
        <v>72.900000000000006</v>
      </c>
      <c r="H502" s="316">
        <v>3.1</v>
      </c>
      <c r="I502" s="316">
        <v>1.6</v>
      </c>
    </row>
    <row r="503" spans="1:9" x14ac:dyDescent="0.2">
      <c r="A503" s="385"/>
      <c r="C503" s="315">
        <v>44047.125</v>
      </c>
      <c r="D503" s="316">
        <v>1031.3</v>
      </c>
      <c r="E503" s="316">
        <v>0</v>
      </c>
      <c r="F503" s="316">
        <v>15.7</v>
      </c>
      <c r="G503" s="316">
        <v>69.8</v>
      </c>
      <c r="H503" s="316">
        <v>3</v>
      </c>
      <c r="I503" s="316">
        <v>21.7</v>
      </c>
    </row>
    <row r="504" spans="1:9" x14ac:dyDescent="0.2">
      <c r="A504" s="385"/>
      <c r="C504" s="315">
        <v>44047.166666666672</v>
      </c>
      <c r="D504" s="316">
        <v>1031.3</v>
      </c>
      <c r="E504" s="316">
        <v>0</v>
      </c>
      <c r="F504" s="316">
        <v>15.7</v>
      </c>
      <c r="G504" s="316">
        <v>68.099999999999994</v>
      </c>
      <c r="H504" s="316">
        <v>2.8</v>
      </c>
      <c r="I504" s="316">
        <v>124.8</v>
      </c>
    </row>
    <row r="505" spans="1:9" x14ac:dyDescent="0.2">
      <c r="A505" s="385"/>
      <c r="C505" s="315">
        <v>44047.208333333328</v>
      </c>
      <c r="D505" s="316">
        <v>1031.5</v>
      </c>
      <c r="E505" s="316">
        <v>0</v>
      </c>
      <c r="F505" s="316">
        <v>15.7</v>
      </c>
      <c r="G505" s="316">
        <v>67.900000000000006</v>
      </c>
      <c r="H505" s="316">
        <v>2.2000000000000002</v>
      </c>
      <c r="I505" s="316">
        <v>316.3</v>
      </c>
    </row>
    <row r="506" spans="1:9" x14ac:dyDescent="0.2">
      <c r="A506" s="385"/>
      <c r="C506" s="315">
        <v>44047.25</v>
      </c>
      <c r="D506" s="316">
        <v>1031.8</v>
      </c>
      <c r="E506" s="316">
        <v>0</v>
      </c>
      <c r="F506" s="316">
        <v>15.8</v>
      </c>
      <c r="G506" s="316">
        <v>67.8</v>
      </c>
      <c r="H506" s="316">
        <v>2.6</v>
      </c>
      <c r="I506" s="316">
        <v>283.2</v>
      </c>
    </row>
    <row r="507" spans="1:9" x14ac:dyDescent="0.2">
      <c r="A507" s="385"/>
      <c r="C507" s="315">
        <v>44047.291666666672</v>
      </c>
      <c r="D507" s="316">
        <v>1032.5</v>
      </c>
      <c r="E507" s="316">
        <v>0</v>
      </c>
      <c r="F507" s="316">
        <v>15.9</v>
      </c>
      <c r="G507" s="316">
        <v>66.7</v>
      </c>
      <c r="H507" s="316">
        <v>2.4</v>
      </c>
      <c r="I507" s="316">
        <v>185.7</v>
      </c>
    </row>
    <row r="508" spans="1:9" x14ac:dyDescent="0.2">
      <c r="A508" s="385"/>
      <c r="C508" s="315">
        <v>44047.333333333328</v>
      </c>
      <c r="D508" s="316">
        <v>1032.8</v>
      </c>
      <c r="E508" s="316">
        <v>0</v>
      </c>
      <c r="F508" s="316">
        <v>16.2</v>
      </c>
      <c r="G508" s="316">
        <v>66.400000000000006</v>
      </c>
      <c r="H508" s="316">
        <v>2.9</v>
      </c>
      <c r="I508" s="316">
        <v>324.39999999999998</v>
      </c>
    </row>
    <row r="509" spans="1:9" x14ac:dyDescent="0.2">
      <c r="A509" s="385"/>
      <c r="C509" s="315">
        <v>44047.375</v>
      </c>
      <c r="D509" s="316">
        <v>1032.5999999999999</v>
      </c>
      <c r="E509" s="316">
        <v>0</v>
      </c>
      <c r="F509" s="316">
        <v>16.7</v>
      </c>
      <c r="G509" s="316">
        <v>64.7</v>
      </c>
      <c r="H509" s="316">
        <v>3.7</v>
      </c>
      <c r="I509" s="316">
        <v>325.10000000000002</v>
      </c>
    </row>
    <row r="510" spans="1:9" x14ac:dyDescent="0.2">
      <c r="A510" s="385"/>
      <c r="C510" s="315">
        <v>44047.416666666672</v>
      </c>
      <c r="D510" s="316">
        <v>1032.5</v>
      </c>
      <c r="E510" s="316">
        <v>0</v>
      </c>
      <c r="F510" s="316">
        <v>17.3</v>
      </c>
      <c r="G510" s="316">
        <v>65.5</v>
      </c>
      <c r="H510" s="316">
        <v>4.7</v>
      </c>
      <c r="I510" s="316">
        <v>315.60000000000002</v>
      </c>
    </row>
    <row r="511" spans="1:9" x14ac:dyDescent="0.2">
      <c r="A511" s="385"/>
      <c r="C511" s="315">
        <v>44047.458333333328</v>
      </c>
      <c r="D511" s="316">
        <v>1031.8</v>
      </c>
      <c r="E511" s="316">
        <v>0</v>
      </c>
      <c r="F511" s="316">
        <v>17.399999999999999</v>
      </c>
      <c r="G511" s="316">
        <v>65.400000000000006</v>
      </c>
      <c r="H511" s="316">
        <v>4.9000000000000004</v>
      </c>
      <c r="I511" s="316">
        <v>320</v>
      </c>
    </row>
    <row r="512" spans="1:9" x14ac:dyDescent="0.2">
      <c r="A512" s="385"/>
      <c r="C512" s="315">
        <v>44047.5</v>
      </c>
      <c r="D512" s="316">
        <v>1031.2</v>
      </c>
      <c r="E512" s="316">
        <v>0</v>
      </c>
      <c r="F512" s="316">
        <v>17.5</v>
      </c>
      <c r="G512" s="316">
        <v>64.2</v>
      </c>
      <c r="H512" s="316">
        <v>4.5</v>
      </c>
      <c r="I512" s="316">
        <v>327.2</v>
      </c>
    </row>
    <row r="513" spans="1:9" x14ac:dyDescent="0.2">
      <c r="A513" s="385"/>
      <c r="C513" s="315">
        <v>44047.541666666672</v>
      </c>
      <c r="D513" s="316">
        <v>1030.3</v>
      </c>
      <c r="E513" s="316">
        <v>0</v>
      </c>
      <c r="F513" s="316">
        <v>17.7</v>
      </c>
      <c r="G513" s="316">
        <v>63.4</v>
      </c>
      <c r="H513" s="316">
        <v>4.9000000000000004</v>
      </c>
      <c r="I513" s="316">
        <v>305.60000000000002</v>
      </c>
    </row>
    <row r="514" spans="1:9" x14ac:dyDescent="0.2">
      <c r="A514" s="385"/>
      <c r="C514" s="315">
        <v>44047.583333333328</v>
      </c>
      <c r="D514" s="316">
        <v>1030.4000000000001</v>
      </c>
      <c r="E514" s="316">
        <v>0</v>
      </c>
      <c r="F514" s="316">
        <v>17.8</v>
      </c>
      <c r="G514" s="316">
        <v>62.7</v>
      </c>
      <c r="H514" s="316">
        <v>5</v>
      </c>
      <c r="I514" s="316">
        <v>301.10000000000002</v>
      </c>
    </row>
    <row r="515" spans="1:9" x14ac:dyDescent="0.2">
      <c r="A515" s="385"/>
      <c r="C515" s="315">
        <v>44047.625</v>
      </c>
      <c r="D515" s="316">
        <v>1030.2</v>
      </c>
      <c r="E515" s="316">
        <v>0</v>
      </c>
      <c r="F515" s="316">
        <v>17.8</v>
      </c>
      <c r="G515" s="316">
        <v>62.5</v>
      </c>
      <c r="H515" s="316">
        <v>5.4</v>
      </c>
      <c r="I515" s="316">
        <v>297.89999999999998</v>
      </c>
    </row>
    <row r="516" spans="1:9" x14ac:dyDescent="0.2">
      <c r="A516" s="385"/>
      <c r="C516" s="315">
        <v>44047.666666666672</v>
      </c>
      <c r="D516" s="316">
        <v>1030.2</v>
      </c>
      <c r="E516" s="316">
        <v>0</v>
      </c>
      <c r="F516" s="316">
        <v>17.3</v>
      </c>
      <c r="G516" s="316">
        <v>63.7</v>
      </c>
      <c r="H516" s="316">
        <v>5.7</v>
      </c>
      <c r="I516" s="316">
        <v>291.2</v>
      </c>
    </row>
    <row r="517" spans="1:9" x14ac:dyDescent="0.2">
      <c r="A517" s="385"/>
      <c r="C517" s="315">
        <v>44047.708333333328</v>
      </c>
      <c r="D517" s="316">
        <v>1030.8</v>
      </c>
      <c r="E517" s="316">
        <v>0</v>
      </c>
      <c r="F517" s="316">
        <v>16.5</v>
      </c>
      <c r="G517" s="316">
        <v>67.5</v>
      </c>
      <c r="H517" s="316">
        <v>5.0999999999999996</v>
      </c>
      <c r="I517" s="316">
        <v>285.89999999999998</v>
      </c>
    </row>
    <row r="518" spans="1:9" x14ac:dyDescent="0.2">
      <c r="A518" s="385"/>
      <c r="C518" s="315">
        <v>44047.75</v>
      </c>
      <c r="D518" s="316">
        <v>1031.4000000000001</v>
      </c>
      <c r="E518" s="316">
        <v>0</v>
      </c>
      <c r="F518" s="316">
        <v>16.3</v>
      </c>
      <c r="G518" s="316">
        <v>66.900000000000006</v>
      </c>
      <c r="H518" s="316">
        <v>4.5999999999999996</v>
      </c>
      <c r="I518" s="316">
        <v>246.5</v>
      </c>
    </row>
    <row r="519" spans="1:9" x14ac:dyDescent="0.2">
      <c r="A519" s="385"/>
      <c r="C519" s="315">
        <v>44047.791666666672</v>
      </c>
      <c r="D519" s="316">
        <v>1032</v>
      </c>
      <c r="E519" s="316">
        <v>0</v>
      </c>
      <c r="F519" s="316">
        <v>16</v>
      </c>
      <c r="G519" s="316">
        <v>66.5</v>
      </c>
      <c r="H519" s="316">
        <v>4.8</v>
      </c>
      <c r="I519" s="316">
        <v>230.6</v>
      </c>
    </row>
    <row r="520" spans="1:9" x14ac:dyDescent="0.2">
      <c r="A520" s="385"/>
      <c r="C520" s="315">
        <v>44047.833333333328</v>
      </c>
      <c r="D520" s="316">
        <v>1032.5999999999999</v>
      </c>
      <c r="E520" s="316">
        <v>0</v>
      </c>
      <c r="F520" s="316">
        <v>15.9</v>
      </c>
      <c r="G520" s="316">
        <v>67.3</v>
      </c>
      <c r="H520" s="316">
        <v>4.5</v>
      </c>
      <c r="I520" s="316">
        <v>209.1</v>
      </c>
    </row>
    <row r="521" spans="1:9" x14ac:dyDescent="0.2">
      <c r="A521" s="385"/>
      <c r="C521" s="315">
        <v>44047.875</v>
      </c>
      <c r="D521" s="316">
        <v>1032.5</v>
      </c>
      <c r="E521" s="316">
        <v>0</v>
      </c>
      <c r="F521" s="316">
        <v>15.8</v>
      </c>
      <c r="G521" s="316">
        <v>67.3</v>
      </c>
      <c r="H521" s="316">
        <v>4.3</v>
      </c>
      <c r="I521" s="316">
        <v>201.1</v>
      </c>
    </row>
    <row r="522" spans="1:9" x14ac:dyDescent="0.2">
      <c r="A522" s="385"/>
      <c r="C522" s="315">
        <v>44047.916666666672</v>
      </c>
      <c r="D522" s="316">
        <v>1032.8</v>
      </c>
      <c r="E522" s="316">
        <v>0</v>
      </c>
      <c r="F522" s="316">
        <v>15.9</v>
      </c>
      <c r="G522" s="316">
        <v>67.099999999999994</v>
      </c>
      <c r="H522" s="316">
        <v>4</v>
      </c>
      <c r="I522" s="316">
        <v>186.8</v>
      </c>
    </row>
    <row r="523" spans="1:9" x14ac:dyDescent="0.2">
      <c r="A523" s="385"/>
      <c r="C523" s="315">
        <v>44047.958333333328</v>
      </c>
      <c r="D523" s="316">
        <v>1032.5999999999999</v>
      </c>
      <c r="E523" s="316">
        <v>0</v>
      </c>
      <c r="F523" s="316">
        <v>15.9</v>
      </c>
      <c r="G523" s="316">
        <v>66.5</v>
      </c>
      <c r="H523" s="316">
        <v>3.8</v>
      </c>
      <c r="I523" s="316">
        <v>151.9</v>
      </c>
    </row>
    <row r="524" spans="1:9" x14ac:dyDescent="0.2">
      <c r="A524" s="385"/>
      <c r="C524" s="315">
        <v>44048</v>
      </c>
      <c r="D524" s="316">
        <v>1032.7</v>
      </c>
      <c r="E524" s="316">
        <v>0</v>
      </c>
      <c r="F524" s="316">
        <v>15.8</v>
      </c>
      <c r="G524" s="316">
        <v>66.400000000000006</v>
      </c>
      <c r="H524" s="316">
        <v>3.2</v>
      </c>
      <c r="I524" s="316">
        <v>177.8</v>
      </c>
    </row>
    <row r="525" spans="1:9" x14ac:dyDescent="0.2">
      <c r="A525" s="385"/>
      <c r="C525" s="315">
        <v>44048.041666666672</v>
      </c>
      <c r="D525" s="316">
        <v>1032</v>
      </c>
      <c r="E525" s="316">
        <v>0</v>
      </c>
      <c r="F525" s="316">
        <v>15.7</v>
      </c>
      <c r="G525" s="316">
        <v>65.8</v>
      </c>
      <c r="H525" s="316">
        <v>3.8</v>
      </c>
      <c r="I525" s="316">
        <v>137.1</v>
      </c>
    </row>
    <row r="526" spans="1:9" x14ac:dyDescent="0.2">
      <c r="A526" s="385"/>
      <c r="C526" s="315">
        <v>44048.083333333328</v>
      </c>
      <c r="D526" s="316">
        <v>1031.5</v>
      </c>
      <c r="E526" s="316">
        <v>0</v>
      </c>
      <c r="F526" s="316">
        <v>15.4</v>
      </c>
      <c r="G526" s="316">
        <v>64.7</v>
      </c>
      <c r="H526" s="316">
        <v>4.2</v>
      </c>
      <c r="I526" s="316">
        <v>107</v>
      </c>
    </row>
    <row r="527" spans="1:9" x14ac:dyDescent="0.2">
      <c r="A527" s="385"/>
      <c r="C527" s="315">
        <v>44048.125</v>
      </c>
      <c r="D527" s="316">
        <v>1031.4000000000001</v>
      </c>
      <c r="E527" s="316">
        <v>0</v>
      </c>
      <c r="F527" s="316">
        <v>15.4</v>
      </c>
      <c r="G527" s="316">
        <v>65.2</v>
      </c>
      <c r="H527" s="316">
        <v>4.0999999999999996</v>
      </c>
      <c r="I527" s="316">
        <v>140.5</v>
      </c>
    </row>
    <row r="528" spans="1:9" x14ac:dyDescent="0.2">
      <c r="A528" s="385"/>
      <c r="C528" s="315">
        <v>44048.166666666672</v>
      </c>
      <c r="D528" s="316">
        <v>1030.5</v>
      </c>
      <c r="E528" s="316">
        <v>0</v>
      </c>
      <c r="F528" s="316">
        <v>15.2</v>
      </c>
      <c r="G528" s="316">
        <v>66</v>
      </c>
      <c r="H528" s="316">
        <v>3.6</v>
      </c>
      <c r="I528" s="316">
        <v>153.4</v>
      </c>
    </row>
    <row r="529" spans="1:9" x14ac:dyDescent="0.2">
      <c r="A529" s="385"/>
      <c r="C529" s="315">
        <v>44048.208333333328</v>
      </c>
      <c r="D529" s="316">
        <v>1030.8</v>
      </c>
      <c r="E529" s="316">
        <v>0</v>
      </c>
      <c r="F529" s="316">
        <v>15.1</v>
      </c>
      <c r="G529" s="316">
        <v>65.900000000000006</v>
      </c>
      <c r="H529" s="316">
        <v>2.9</v>
      </c>
      <c r="I529" s="316">
        <v>83.7</v>
      </c>
    </row>
    <row r="530" spans="1:9" x14ac:dyDescent="0.2">
      <c r="A530" s="385"/>
      <c r="C530" s="315">
        <v>44048.25</v>
      </c>
      <c r="D530" s="316">
        <v>1031.2</v>
      </c>
      <c r="E530" s="316">
        <v>0</v>
      </c>
      <c r="F530" s="316">
        <v>15</v>
      </c>
      <c r="G530" s="316">
        <v>66.099999999999994</v>
      </c>
      <c r="H530" s="316">
        <v>3.7</v>
      </c>
      <c r="I530" s="316">
        <v>132.6</v>
      </c>
    </row>
    <row r="531" spans="1:9" x14ac:dyDescent="0.2">
      <c r="A531" s="385"/>
      <c r="C531" s="315">
        <v>44048.291666666672</v>
      </c>
      <c r="D531" s="316">
        <v>1031.8</v>
      </c>
      <c r="E531" s="316">
        <v>0</v>
      </c>
      <c r="F531" s="316">
        <v>15.3</v>
      </c>
      <c r="G531" s="316">
        <v>65.599999999999994</v>
      </c>
      <c r="H531" s="316">
        <v>3.9</v>
      </c>
      <c r="I531" s="316">
        <v>151.6</v>
      </c>
    </row>
    <row r="532" spans="1:9" x14ac:dyDescent="0.2">
      <c r="A532" s="385"/>
      <c r="C532" s="315">
        <v>44048.333333333328</v>
      </c>
      <c r="D532" s="316">
        <v>1031.9000000000001</v>
      </c>
      <c r="E532" s="316">
        <v>0</v>
      </c>
      <c r="F532" s="316">
        <v>15.7</v>
      </c>
      <c r="G532" s="316">
        <v>64.8</v>
      </c>
      <c r="H532" s="316">
        <v>3.7</v>
      </c>
      <c r="I532" s="316">
        <v>164.8</v>
      </c>
    </row>
    <row r="533" spans="1:9" x14ac:dyDescent="0.2">
      <c r="A533" s="385"/>
      <c r="C533" s="315">
        <v>44048.375</v>
      </c>
      <c r="D533" s="316">
        <v>1031.5999999999999</v>
      </c>
      <c r="E533" s="316">
        <v>0</v>
      </c>
      <c r="F533" s="316">
        <v>17</v>
      </c>
      <c r="G533" s="316">
        <v>61.8</v>
      </c>
      <c r="H533" s="316">
        <v>4.5999999999999996</v>
      </c>
      <c r="I533" s="316">
        <v>280.8</v>
      </c>
    </row>
    <row r="534" spans="1:9" x14ac:dyDescent="0.2">
      <c r="A534" s="385"/>
      <c r="C534" s="315">
        <v>44048.416666666672</v>
      </c>
      <c r="D534" s="316">
        <v>1030.7</v>
      </c>
      <c r="E534" s="316">
        <v>0</v>
      </c>
      <c r="F534" s="316">
        <v>17.600000000000001</v>
      </c>
      <c r="G534" s="316">
        <v>61.5</v>
      </c>
      <c r="H534" s="316">
        <v>6.3</v>
      </c>
      <c r="I534" s="316">
        <v>290.3</v>
      </c>
    </row>
    <row r="535" spans="1:9" x14ac:dyDescent="0.2">
      <c r="A535" s="385"/>
      <c r="C535" s="315">
        <v>44048.458333333328</v>
      </c>
      <c r="D535" s="316">
        <v>1029.9000000000001</v>
      </c>
      <c r="E535" s="316">
        <v>0</v>
      </c>
      <c r="F535" s="316">
        <v>17.899999999999999</v>
      </c>
      <c r="G535" s="316">
        <v>61.5</v>
      </c>
      <c r="H535" s="316">
        <v>6.5</v>
      </c>
      <c r="I535" s="316">
        <v>296.2</v>
      </c>
    </row>
    <row r="536" spans="1:9" x14ac:dyDescent="0.2">
      <c r="A536" s="385"/>
      <c r="C536" s="315">
        <v>44048.5</v>
      </c>
      <c r="D536" s="316">
        <v>1029.3</v>
      </c>
      <c r="E536" s="316">
        <v>0</v>
      </c>
      <c r="F536" s="316">
        <v>17.7</v>
      </c>
      <c r="G536" s="316">
        <v>64.099999999999994</v>
      </c>
      <c r="H536" s="316">
        <v>5.8</v>
      </c>
      <c r="I536" s="316">
        <v>307</v>
      </c>
    </row>
    <row r="537" spans="1:9" x14ac:dyDescent="0.2">
      <c r="A537" s="385"/>
      <c r="C537" s="315">
        <v>44048.541666666672</v>
      </c>
      <c r="D537" s="316">
        <v>1028.5999999999999</v>
      </c>
      <c r="E537" s="316">
        <v>0</v>
      </c>
      <c r="F537" s="316">
        <v>17.8</v>
      </c>
      <c r="G537" s="316">
        <v>63.1</v>
      </c>
      <c r="H537" s="316">
        <v>5.4</v>
      </c>
      <c r="I537" s="316">
        <v>313.89999999999998</v>
      </c>
    </row>
    <row r="538" spans="1:9" x14ac:dyDescent="0.2">
      <c r="A538" s="385"/>
      <c r="C538" s="315">
        <v>44048.583333333328</v>
      </c>
      <c r="D538" s="316">
        <v>1028.4000000000001</v>
      </c>
      <c r="E538" s="316">
        <v>0</v>
      </c>
      <c r="F538" s="316">
        <v>17.7</v>
      </c>
      <c r="G538" s="316">
        <v>63.2</v>
      </c>
      <c r="H538" s="316">
        <v>5</v>
      </c>
      <c r="I538" s="316">
        <v>324.7</v>
      </c>
    </row>
    <row r="539" spans="1:9" x14ac:dyDescent="0.2">
      <c r="A539" s="385"/>
      <c r="C539" s="315">
        <v>44048.625</v>
      </c>
      <c r="D539" s="316">
        <v>1028.5999999999999</v>
      </c>
      <c r="E539" s="316">
        <v>0</v>
      </c>
      <c r="F539" s="316">
        <v>17.7</v>
      </c>
      <c r="G539" s="316">
        <v>63.5</v>
      </c>
      <c r="H539" s="316">
        <v>4.7</v>
      </c>
      <c r="I539" s="316">
        <v>324.7</v>
      </c>
    </row>
    <row r="540" spans="1:9" x14ac:dyDescent="0.2">
      <c r="A540" s="385"/>
      <c r="C540" s="315">
        <v>44048.666666666672</v>
      </c>
      <c r="D540" s="316">
        <v>1029</v>
      </c>
      <c r="E540" s="316">
        <v>0</v>
      </c>
      <c r="F540" s="316">
        <v>17.100000000000001</v>
      </c>
      <c r="G540" s="316">
        <v>66.599999999999994</v>
      </c>
      <c r="H540" s="316">
        <v>4.5</v>
      </c>
      <c r="I540" s="316">
        <v>321.89999999999998</v>
      </c>
    </row>
    <row r="541" spans="1:9" x14ac:dyDescent="0.2">
      <c r="A541" s="385"/>
      <c r="C541" s="315">
        <v>44048.708333333328</v>
      </c>
      <c r="D541" s="316">
        <v>1029.9000000000001</v>
      </c>
      <c r="E541" s="316">
        <v>0</v>
      </c>
      <c r="F541" s="316">
        <v>16.600000000000001</v>
      </c>
      <c r="G541" s="316">
        <v>67.599999999999994</v>
      </c>
      <c r="H541" s="316">
        <v>4.2</v>
      </c>
      <c r="I541" s="316">
        <v>309.3</v>
      </c>
    </row>
    <row r="542" spans="1:9" x14ac:dyDescent="0.2">
      <c r="A542" s="385"/>
      <c r="C542" s="315">
        <v>44048.75</v>
      </c>
      <c r="D542" s="316">
        <v>1030.5</v>
      </c>
      <c r="E542" s="316">
        <v>0</v>
      </c>
      <c r="F542" s="316">
        <v>16.5</v>
      </c>
      <c r="G542" s="316">
        <v>67.099999999999994</v>
      </c>
      <c r="H542" s="316">
        <v>4.7</v>
      </c>
      <c r="I542" s="316">
        <v>292.3</v>
      </c>
    </row>
    <row r="543" spans="1:9" x14ac:dyDescent="0.2">
      <c r="A543" s="385"/>
      <c r="C543" s="315">
        <v>44048.791666666672</v>
      </c>
      <c r="D543" s="316">
        <v>1031.3</v>
      </c>
      <c r="E543" s="316">
        <v>0</v>
      </c>
      <c r="F543" s="316">
        <v>16.5</v>
      </c>
      <c r="G543" s="316">
        <v>66.7</v>
      </c>
      <c r="H543" s="316">
        <v>4.4000000000000004</v>
      </c>
      <c r="I543" s="316">
        <v>312.10000000000002</v>
      </c>
    </row>
    <row r="544" spans="1:9" x14ac:dyDescent="0.2">
      <c r="A544" s="385"/>
      <c r="C544" s="315">
        <v>44048.833333333328</v>
      </c>
      <c r="D544" s="316">
        <v>1031.4000000000001</v>
      </c>
      <c r="E544" s="316">
        <v>0</v>
      </c>
      <c r="F544" s="316">
        <v>16.3</v>
      </c>
      <c r="G544" s="316">
        <v>67.900000000000006</v>
      </c>
      <c r="H544" s="316">
        <v>3.6</v>
      </c>
      <c r="I544" s="316">
        <v>342.1</v>
      </c>
    </row>
    <row r="545" spans="1:9" x14ac:dyDescent="0.2">
      <c r="A545" s="385"/>
      <c r="C545" s="315">
        <v>44048.875</v>
      </c>
      <c r="D545" s="316">
        <v>1031.5</v>
      </c>
      <c r="E545" s="316">
        <v>0</v>
      </c>
      <c r="F545" s="316">
        <v>16.2</v>
      </c>
      <c r="G545" s="316">
        <v>66.8</v>
      </c>
      <c r="H545" s="316">
        <v>3</v>
      </c>
      <c r="I545" s="316">
        <v>339.6</v>
      </c>
    </row>
    <row r="546" spans="1:9" x14ac:dyDescent="0.2">
      <c r="A546" s="385"/>
      <c r="C546" s="315">
        <v>44048.916666666672</v>
      </c>
      <c r="D546" s="316">
        <v>1031.5</v>
      </c>
      <c r="E546" s="316">
        <v>0</v>
      </c>
      <c r="F546" s="316">
        <v>16.2</v>
      </c>
      <c r="G546" s="316">
        <v>67.3</v>
      </c>
      <c r="H546" s="316">
        <v>2.8</v>
      </c>
      <c r="I546" s="316">
        <v>337</v>
      </c>
    </row>
    <row r="547" spans="1:9" x14ac:dyDescent="0.2">
      <c r="A547" s="385"/>
      <c r="C547" s="315">
        <v>44048.958333333328</v>
      </c>
      <c r="D547" s="316">
        <v>1031.0999999999999</v>
      </c>
      <c r="E547" s="316">
        <v>0</v>
      </c>
      <c r="F547" s="316">
        <v>16.100000000000001</v>
      </c>
      <c r="G547" s="316">
        <v>68</v>
      </c>
      <c r="H547" s="316">
        <v>3.2</v>
      </c>
      <c r="I547" s="316">
        <v>352.6</v>
      </c>
    </row>
    <row r="548" spans="1:9" x14ac:dyDescent="0.2">
      <c r="A548" s="385"/>
      <c r="C548" s="315">
        <v>44049</v>
      </c>
      <c r="D548" s="316">
        <v>1030.8</v>
      </c>
      <c r="E548" s="316">
        <v>0</v>
      </c>
      <c r="F548" s="316">
        <v>15.9</v>
      </c>
      <c r="G548" s="316">
        <v>68.2</v>
      </c>
      <c r="H548" s="316">
        <v>3.4</v>
      </c>
      <c r="I548" s="316">
        <v>1.5</v>
      </c>
    </row>
    <row r="549" spans="1:9" x14ac:dyDescent="0.2">
      <c r="A549" s="385"/>
      <c r="C549" s="315">
        <v>44049.041666666672</v>
      </c>
      <c r="D549" s="316">
        <v>1030.5</v>
      </c>
      <c r="E549" s="316">
        <v>0</v>
      </c>
      <c r="F549" s="316">
        <v>15.9</v>
      </c>
      <c r="G549" s="316">
        <v>68.3</v>
      </c>
      <c r="H549" s="316">
        <v>3.3</v>
      </c>
      <c r="I549" s="316">
        <v>358.6</v>
      </c>
    </row>
    <row r="550" spans="1:9" x14ac:dyDescent="0.2">
      <c r="A550" s="385"/>
      <c r="C550" s="315">
        <v>44049.083333333328</v>
      </c>
      <c r="D550" s="316">
        <v>1030.2</v>
      </c>
      <c r="E550" s="316">
        <v>0</v>
      </c>
      <c r="F550" s="316">
        <v>15.9</v>
      </c>
      <c r="G550" s="316">
        <v>68.8</v>
      </c>
      <c r="H550" s="316">
        <v>3.5</v>
      </c>
      <c r="I550" s="316">
        <v>6.2</v>
      </c>
    </row>
    <row r="551" spans="1:9" x14ac:dyDescent="0.2">
      <c r="A551" s="385"/>
      <c r="C551" s="315">
        <v>44049.125</v>
      </c>
      <c r="D551" s="316">
        <v>1029.8</v>
      </c>
      <c r="E551" s="316">
        <v>0</v>
      </c>
      <c r="F551" s="316">
        <v>15.8</v>
      </c>
      <c r="G551" s="316">
        <v>69.599999999999994</v>
      </c>
      <c r="H551" s="316">
        <v>3.6</v>
      </c>
      <c r="I551" s="316">
        <v>3.5</v>
      </c>
    </row>
    <row r="552" spans="1:9" x14ac:dyDescent="0.2">
      <c r="A552" s="385"/>
      <c r="C552" s="315">
        <v>44049.166666666672</v>
      </c>
      <c r="D552" s="316">
        <v>1030.0999999999999</v>
      </c>
      <c r="E552" s="316">
        <v>0</v>
      </c>
      <c r="F552" s="316">
        <v>15.6</v>
      </c>
      <c r="G552" s="316">
        <v>68.8</v>
      </c>
      <c r="H552" s="316">
        <v>2.7</v>
      </c>
      <c r="I552" s="316">
        <v>346.4</v>
      </c>
    </row>
    <row r="553" spans="1:9" x14ac:dyDescent="0.2">
      <c r="A553" s="385"/>
      <c r="C553" s="315">
        <v>44049.208333333328</v>
      </c>
      <c r="D553" s="316">
        <v>1030.4000000000001</v>
      </c>
      <c r="E553" s="316">
        <v>0</v>
      </c>
      <c r="F553" s="316">
        <v>15.7</v>
      </c>
      <c r="G553" s="316">
        <v>69</v>
      </c>
      <c r="H553" s="316">
        <v>2.8</v>
      </c>
      <c r="I553" s="316">
        <v>296.10000000000002</v>
      </c>
    </row>
    <row r="554" spans="1:9" x14ac:dyDescent="0.2">
      <c r="A554" s="385"/>
      <c r="C554" s="315">
        <v>44049.25</v>
      </c>
      <c r="D554" s="316">
        <v>1030.3</v>
      </c>
      <c r="E554" s="316">
        <v>0</v>
      </c>
      <c r="F554" s="316">
        <v>15.8</v>
      </c>
      <c r="G554" s="316">
        <v>63.3</v>
      </c>
      <c r="H554" s="316">
        <v>5.2</v>
      </c>
      <c r="I554" s="316">
        <v>155.4</v>
      </c>
    </row>
    <row r="555" spans="1:9" x14ac:dyDescent="0.2">
      <c r="A555" s="385"/>
      <c r="C555" s="315">
        <v>44049.291666666672</v>
      </c>
      <c r="D555" s="316">
        <v>1030.5999999999999</v>
      </c>
      <c r="E555" s="316">
        <v>0</v>
      </c>
      <c r="F555" s="316">
        <v>16.3</v>
      </c>
      <c r="G555" s="316">
        <v>60</v>
      </c>
      <c r="H555" s="316">
        <v>5.5</v>
      </c>
      <c r="I555" s="316">
        <v>146.6</v>
      </c>
    </row>
    <row r="556" spans="1:9" x14ac:dyDescent="0.2">
      <c r="A556" s="385"/>
      <c r="C556" s="315">
        <v>44049.333333333328</v>
      </c>
      <c r="D556" s="316">
        <v>1030.8</v>
      </c>
      <c r="E556" s="316">
        <v>0</v>
      </c>
      <c r="F556" s="316">
        <v>16.8</v>
      </c>
      <c r="G556" s="316">
        <v>60</v>
      </c>
      <c r="H556" s="316">
        <v>3.4</v>
      </c>
      <c r="I556" s="316">
        <v>134</v>
      </c>
    </row>
    <row r="557" spans="1:9" x14ac:dyDescent="0.2">
      <c r="A557" s="385"/>
      <c r="C557" s="315">
        <v>44049.375</v>
      </c>
      <c r="D557" s="316">
        <v>1030.7</v>
      </c>
      <c r="E557" s="316">
        <v>0</v>
      </c>
      <c r="F557" s="316">
        <v>16.5</v>
      </c>
      <c r="G557" s="316">
        <v>65.400000000000006</v>
      </c>
      <c r="H557" s="316">
        <v>5.8</v>
      </c>
      <c r="I557" s="316">
        <v>357.4</v>
      </c>
    </row>
    <row r="558" spans="1:9" x14ac:dyDescent="0.2">
      <c r="A558" s="385"/>
      <c r="C558" s="315">
        <v>44049.416666666672</v>
      </c>
      <c r="D558" s="316">
        <v>1029.7</v>
      </c>
      <c r="E558" s="316">
        <v>0</v>
      </c>
      <c r="F558" s="316">
        <v>16.899999999999999</v>
      </c>
      <c r="G558" s="316">
        <v>63.7</v>
      </c>
      <c r="H558" s="316">
        <v>4.5999999999999996</v>
      </c>
      <c r="I558" s="316">
        <v>347</v>
      </c>
    </row>
    <row r="559" spans="1:9" x14ac:dyDescent="0.2">
      <c r="A559" s="385"/>
      <c r="C559" s="315">
        <v>44049.458333333328</v>
      </c>
      <c r="D559" s="316">
        <v>1029.0999999999999</v>
      </c>
      <c r="E559" s="316">
        <v>0</v>
      </c>
      <c r="F559" s="316">
        <v>17.399999999999999</v>
      </c>
      <c r="G559" s="316">
        <v>63.1</v>
      </c>
      <c r="H559" s="316">
        <v>4.5999999999999996</v>
      </c>
      <c r="I559" s="316">
        <v>344.5</v>
      </c>
    </row>
    <row r="560" spans="1:9" x14ac:dyDescent="0.2">
      <c r="A560" s="385"/>
      <c r="C560" s="315">
        <v>44049.5</v>
      </c>
      <c r="D560" s="316">
        <v>1027.8</v>
      </c>
      <c r="E560" s="316">
        <v>0</v>
      </c>
      <c r="F560" s="316">
        <v>18.3</v>
      </c>
      <c r="G560" s="316">
        <v>63.5</v>
      </c>
      <c r="H560" s="316">
        <v>5.9</v>
      </c>
      <c r="I560" s="316">
        <v>322.89999999999998</v>
      </c>
    </row>
    <row r="561" spans="1:9" x14ac:dyDescent="0.2">
      <c r="A561" s="385"/>
      <c r="C561" s="315">
        <v>44049.541666666672</v>
      </c>
      <c r="D561" s="316">
        <v>1027.5</v>
      </c>
      <c r="E561" s="316">
        <v>0</v>
      </c>
      <c r="F561" s="316">
        <v>18.100000000000001</v>
      </c>
      <c r="G561" s="316">
        <v>64.900000000000006</v>
      </c>
      <c r="H561" s="316">
        <v>5.2</v>
      </c>
      <c r="I561" s="316">
        <v>325.89999999999998</v>
      </c>
    </row>
    <row r="562" spans="1:9" x14ac:dyDescent="0.2">
      <c r="A562" s="385"/>
      <c r="C562" s="315">
        <v>44049.583333333328</v>
      </c>
      <c r="D562" s="316">
        <v>1027.5999999999999</v>
      </c>
      <c r="E562" s="316">
        <v>0</v>
      </c>
      <c r="F562" s="316">
        <v>17.8</v>
      </c>
      <c r="G562" s="316">
        <v>64.900000000000006</v>
      </c>
      <c r="H562" s="316">
        <v>5</v>
      </c>
      <c r="I562" s="316">
        <v>321.2</v>
      </c>
    </row>
    <row r="563" spans="1:9" x14ac:dyDescent="0.2">
      <c r="A563" s="385"/>
      <c r="C563" s="315">
        <v>44049.625</v>
      </c>
      <c r="D563" s="316">
        <v>1027.7</v>
      </c>
      <c r="E563" s="316">
        <v>0</v>
      </c>
      <c r="F563" s="316">
        <v>17.7</v>
      </c>
      <c r="G563" s="316">
        <v>63.1</v>
      </c>
      <c r="H563" s="316">
        <v>5.9</v>
      </c>
      <c r="I563" s="316">
        <v>292.7</v>
      </c>
    </row>
    <row r="564" spans="1:9" x14ac:dyDescent="0.2">
      <c r="A564" s="385"/>
      <c r="C564" s="315">
        <v>44049.666666666672</v>
      </c>
      <c r="D564" s="316">
        <v>1028.0999999999999</v>
      </c>
      <c r="E564" s="316">
        <v>0</v>
      </c>
      <c r="F564" s="316">
        <v>17.2</v>
      </c>
      <c r="G564" s="316">
        <v>65</v>
      </c>
      <c r="H564" s="316">
        <v>5.7</v>
      </c>
      <c r="I564" s="316">
        <v>292.89999999999998</v>
      </c>
    </row>
    <row r="565" spans="1:9" x14ac:dyDescent="0.2">
      <c r="A565" s="385"/>
      <c r="C565" s="315">
        <v>44049.708333333328</v>
      </c>
      <c r="D565" s="316">
        <v>1028.8</v>
      </c>
      <c r="E565" s="316">
        <v>0</v>
      </c>
      <c r="F565" s="316">
        <v>17</v>
      </c>
      <c r="G565" s="316">
        <v>62.9</v>
      </c>
      <c r="H565" s="316">
        <v>5.3</v>
      </c>
      <c r="I565" s="316">
        <v>246.8</v>
      </c>
    </row>
    <row r="566" spans="1:9" x14ac:dyDescent="0.2">
      <c r="A566" s="385"/>
      <c r="C566" s="315">
        <v>44049.75</v>
      </c>
      <c r="D566" s="316">
        <v>1028.8</v>
      </c>
      <c r="E566" s="316">
        <v>0</v>
      </c>
      <c r="F566" s="316">
        <v>16.899999999999999</v>
      </c>
      <c r="G566" s="316">
        <v>62.8</v>
      </c>
      <c r="H566" s="316">
        <v>5.0999999999999996</v>
      </c>
      <c r="I566" s="316">
        <v>228.3</v>
      </c>
    </row>
    <row r="567" spans="1:9" x14ac:dyDescent="0.2">
      <c r="A567" s="385"/>
      <c r="C567" s="315">
        <v>44049.791666666672</v>
      </c>
      <c r="D567" s="316">
        <v>1029.7</v>
      </c>
      <c r="E567" s="316">
        <v>0</v>
      </c>
      <c r="F567" s="316">
        <v>16.8</v>
      </c>
      <c r="G567" s="316">
        <v>64.099999999999994</v>
      </c>
      <c r="H567" s="316">
        <v>4.8</v>
      </c>
      <c r="I567" s="316">
        <v>252.2</v>
      </c>
    </row>
    <row r="568" spans="1:9" x14ac:dyDescent="0.2">
      <c r="A568" s="385"/>
      <c r="C568" s="315">
        <v>44049.833333333328</v>
      </c>
      <c r="D568" s="316">
        <v>1029.9000000000001</v>
      </c>
      <c r="E568" s="316">
        <v>0</v>
      </c>
      <c r="F568" s="316">
        <v>16.5</v>
      </c>
      <c r="G568" s="316">
        <v>67.900000000000006</v>
      </c>
      <c r="H568" s="316">
        <v>4.4000000000000004</v>
      </c>
      <c r="I568" s="316">
        <v>298.89999999999998</v>
      </c>
    </row>
    <row r="569" spans="1:9" x14ac:dyDescent="0.2">
      <c r="A569" s="385"/>
      <c r="C569" s="315">
        <v>44049.875</v>
      </c>
      <c r="D569" s="316">
        <v>1030</v>
      </c>
      <c r="E569" s="316">
        <v>0</v>
      </c>
      <c r="F569" s="316">
        <v>16.399999999999999</v>
      </c>
      <c r="G569" s="316">
        <v>69.8</v>
      </c>
      <c r="H569" s="316">
        <v>3.9</v>
      </c>
      <c r="I569" s="316">
        <v>311.8</v>
      </c>
    </row>
    <row r="570" spans="1:9" x14ac:dyDescent="0.2">
      <c r="A570" s="385"/>
      <c r="C570" s="315">
        <v>44049.916666666672</v>
      </c>
      <c r="D570" s="316">
        <v>1030.0999999999999</v>
      </c>
      <c r="E570" s="316">
        <v>0</v>
      </c>
      <c r="F570" s="316">
        <v>16.2</v>
      </c>
      <c r="G570" s="316">
        <v>70</v>
      </c>
      <c r="H570" s="316">
        <v>2.2000000000000002</v>
      </c>
      <c r="I570" s="316">
        <v>344.7</v>
      </c>
    </row>
    <row r="571" spans="1:9" x14ac:dyDescent="0.2">
      <c r="A571" s="385"/>
      <c r="C571" s="315">
        <v>44049.958333333328</v>
      </c>
      <c r="D571" s="316">
        <v>1029.8</v>
      </c>
      <c r="E571" s="316">
        <v>0</v>
      </c>
      <c r="F571" s="316">
        <v>16.3</v>
      </c>
      <c r="G571" s="316">
        <v>68.099999999999994</v>
      </c>
      <c r="H571" s="316">
        <v>2.4</v>
      </c>
      <c r="I571" s="316">
        <v>359</v>
      </c>
    </row>
    <row r="572" spans="1:9" x14ac:dyDescent="0.2">
      <c r="A572" s="385"/>
      <c r="C572" s="315">
        <v>44050</v>
      </c>
      <c r="D572" s="316">
        <v>1029.5</v>
      </c>
      <c r="E572" s="316">
        <v>0</v>
      </c>
      <c r="F572" s="316">
        <v>16.399999999999999</v>
      </c>
      <c r="G572" s="316">
        <v>68.2</v>
      </c>
      <c r="H572" s="316">
        <v>3.1</v>
      </c>
      <c r="I572" s="316">
        <v>357.1</v>
      </c>
    </row>
    <row r="573" spans="1:9" x14ac:dyDescent="0.2">
      <c r="A573" s="385"/>
      <c r="C573" s="315">
        <v>44050.041666666672</v>
      </c>
      <c r="D573" s="316">
        <v>1029.2</v>
      </c>
      <c r="E573" s="316">
        <v>0</v>
      </c>
      <c r="F573" s="316">
        <v>16.100000000000001</v>
      </c>
      <c r="G573" s="316">
        <v>67</v>
      </c>
      <c r="H573" s="316">
        <v>2.7</v>
      </c>
      <c r="I573" s="316">
        <v>123.1</v>
      </c>
    </row>
    <row r="574" spans="1:9" x14ac:dyDescent="0.2">
      <c r="A574" s="385"/>
      <c r="C574" s="315">
        <v>44050.083333333328</v>
      </c>
      <c r="D574" s="316">
        <v>1028.8</v>
      </c>
      <c r="E574" s="316">
        <v>0</v>
      </c>
      <c r="F574" s="316">
        <v>16.3</v>
      </c>
      <c r="G574" s="316">
        <v>66</v>
      </c>
      <c r="H574" s="316">
        <v>2.8</v>
      </c>
      <c r="I574" s="316">
        <v>63.8</v>
      </c>
    </row>
    <row r="575" spans="1:9" x14ac:dyDescent="0.2">
      <c r="A575" s="385"/>
      <c r="C575" s="315">
        <v>44050.125</v>
      </c>
      <c r="D575" s="316">
        <v>1028.4000000000001</v>
      </c>
      <c r="E575" s="316">
        <v>0</v>
      </c>
      <c r="F575" s="316">
        <v>16.100000000000001</v>
      </c>
      <c r="G575" s="316">
        <v>71.2</v>
      </c>
      <c r="H575" s="316">
        <v>3.1</v>
      </c>
      <c r="I575" s="316">
        <v>345.6</v>
      </c>
    </row>
    <row r="576" spans="1:9" x14ac:dyDescent="0.2">
      <c r="A576" s="385"/>
      <c r="C576" s="315">
        <v>44050.166666666672</v>
      </c>
      <c r="D576" s="316">
        <v>1028.4000000000001</v>
      </c>
      <c r="E576" s="316">
        <v>0</v>
      </c>
      <c r="F576" s="316">
        <v>15.7</v>
      </c>
      <c r="G576" s="316">
        <v>71.3</v>
      </c>
      <c r="H576" s="316">
        <v>2.6</v>
      </c>
      <c r="I576" s="316">
        <v>301.5</v>
      </c>
    </row>
    <row r="577" spans="1:9" x14ac:dyDescent="0.2">
      <c r="A577" s="385"/>
      <c r="C577" s="315">
        <v>44050.208333333328</v>
      </c>
      <c r="D577" s="316">
        <v>1028.7</v>
      </c>
      <c r="E577" s="316">
        <v>0</v>
      </c>
      <c r="F577" s="316">
        <v>15.9</v>
      </c>
      <c r="G577" s="316">
        <v>64.8</v>
      </c>
      <c r="H577" s="316">
        <v>4.8</v>
      </c>
      <c r="I577" s="316">
        <v>147.4</v>
      </c>
    </row>
    <row r="578" spans="1:9" x14ac:dyDescent="0.2">
      <c r="A578" s="385"/>
      <c r="C578" s="315">
        <v>44050.25</v>
      </c>
      <c r="D578" s="316">
        <v>1029</v>
      </c>
      <c r="E578" s="316">
        <v>0</v>
      </c>
      <c r="F578" s="316">
        <v>15.8</v>
      </c>
      <c r="G578" s="316">
        <v>63.8</v>
      </c>
      <c r="H578" s="316">
        <v>5.4</v>
      </c>
      <c r="I578" s="316">
        <v>145.69999999999999</v>
      </c>
    </row>
    <row r="579" spans="1:9" x14ac:dyDescent="0.2">
      <c r="A579" s="385"/>
      <c r="C579" s="315">
        <v>44050.291666666672</v>
      </c>
      <c r="D579" s="316">
        <v>1029.7</v>
      </c>
      <c r="E579" s="316">
        <v>0</v>
      </c>
      <c r="F579" s="316">
        <v>16</v>
      </c>
      <c r="G579" s="316">
        <v>62.6</v>
      </c>
      <c r="H579" s="316">
        <v>5</v>
      </c>
      <c r="I579" s="316">
        <v>156.19999999999999</v>
      </c>
    </row>
    <row r="580" spans="1:9" x14ac:dyDescent="0.2">
      <c r="A580" s="385"/>
      <c r="C580" s="315">
        <v>44050.333333333328</v>
      </c>
      <c r="D580" s="316">
        <v>1030.0999999999999</v>
      </c>
      <c r="E580" s="316">
        <v>0</v>
      </c>
      <c r="F580" s="316">
        <v>16.899999999999999</v>
      </c>
      <c r="G580" s="316">
        <v>61.2</v>
      </c>
      <c r="H580" s="316">
        <v>3.3</v>
      </c>
      <c r="I580" s="316">
        <v>183.6</v>
      </c>
    </row>
    <row r="581" spans="1:9" x14ac:dyDescent="0.2">
      <c r="A581" s="385"/>
      <c r="C581" s="315">
        <v>44050.375</v>
      </c>
      <c r="D581" s="316">
        <v>1030.0999999999999</v>
      </c>
      <c r="E581" s="316">
        <v>0</v>
      </c>
      <c r="F581" s="316">
        <v>18.399999999999999</v>
      </c>
      <c r="G581" s="316">
        <v>58</v>
      </c>
      <c r="H581" s="316">
        <v>4.5</v>
      </c>
      <c r="I581" s="316">
        <v>318.60000000000002</v>
      </c>
    </row>
    <row r="582" spans="1:9" x14ac:dyDescent="0.2">
      <c r="A582" s="385"/>
      <c r="C582" s="315">
        <v>44050.416666666672</v>
      </c>
      <c r="D582" s="318">
        <v>1029.9000000000001</v>
      </c>
      <c r="E582" s="316">
        <v>0</v>
      </c>
      <c r="F582" s="316">
        <v>18.399999999999999</v>
      </c>
      <c r="G582" s="316">
        <v>59.6</v>
      </c>
      <c r="H582" s="316">
        <v>5.3</v>
      </c>
      <c r="I582" s="316">
        <v>310.89999999999998</v>
      </c>
    </row>
    <row r="583" spans="1:9" x14ac:dyDescent="0.2">
      <c r="A583" s="385"/>
      <c r="C583" s="315">
        <v>44050.458333333328</v>
      </c>
      <c r="D583" s="316">
        <v>1029.3</v>
      </c>
      <c r="E583" s="316">
        <v>0</v>
      </c>
      <c r="F583" s="316">
        <v>18.399999999999999</v>
      </c>
      <c r="G583" s="316">
        <v>61.4</v>
      </c>
      <c r="H583" s="316">
        <v>5.3</v>
      </c>
      <c r="I583" s="316">
        <v>316.60000000000002</v>
      </c>
    </row>
    <row r="584" spans="1:9" x14ac:dyDescent="0.2">
      <c r="A584" s="385"/>
      <c r="C584" s="315">
        <v>44050.5</v>
      </c>
      <c r="D584" s="316">
        <v>1028.7</v>
      </c>
      <c r="E584" s="316">
        <v>0</v>
      </c>
      <c r="F584" s="316">
        <v>18.5</v>
      </c>
      <c r="G584" s="316">
        <v>61.8</v>
      </c>
      <c r="H584" s="316">
        <v>5.6</v>
      </c>
      <c r="I584" s="316">
        <v>309.8</v>
      </c>
    </row>
    <row r="585" spans="1:9" x14ac:dyDescent="0.2">
      <c r="A585" s="385"/>
      <c r="C585" s="315">
        <v>44050.541666666672</v>
      </c>
      <c r="D585" s="316">
        <v>1028.3</v>
      </c>
      <c r="E585" s="316">
        <v>0</v>
      </c>
      <c r="F585" s="316">
        <v>18.399999999999999</v>
      </c>
      <c r="G585" s="316">
        <v>61.7</v>
      </c>
      <c r="H585" s="316">
        <v>5.4</v>
      </c>
      <c r="I585" s="316">
        <v>311</v>
      </c>
    </row>
    <row r="586" spans="1:9" x14ac:dyDescent="0.2">
      <c r="A586" s="385"/>
      <c r="C586" s="315">
        <v>44050.583333333328</v>
      </c>
      <c r="D586" s="316">
        <v>1028</v>
      </c>
      <c r="E586" s="316">
        <v>0</v>
      </c>
      <c r="F586" s="316">
        <v>18.100000000000001</v>
      </c>
      <c r="G586" s="316">
        <v>62.5</v>
      </c>
      <c r="H586" s="316">
        <v>5</v>
      </c>
      <c r="I586" s="316">
        <v>302.89999999999998</v>
      </c>
    </row>
    <row r="587" spans="1:9" x14ac:dyDescent="0.2">
      <c r="A587" s="385"/>
      <c r="C587" s="315">
        <v>44050.625</v>
      </c>
      <c r="D587" s="316">
        <v>1028.3</v>
      </c>
      <c r="E587" s="316">
        <v>0</v>
      </c>
      <c r="F587" s="316">
        <v>17.899999999999999</v>
      </c>
      <c r="G587" s="316">
        <v>62.7</v>
      </c>
      <c r="H587" s="316">
        <v>4.8</v>
      </c>
      <c r="I587" s="316">
        <v>301.5</v>
      </c>
    </row>
    <row r="588" spans="1:9" x14ac:dyDescent="0.2">
      <c r="A588" s="385"/>
      <c r="C588" s="315">
        <v>44050.666666666672</v>
      </c>
      <c r="D588" s="316">
        <v>1028.8</v>
      </c>
      <c r="E588" s="316">
        <v>0</v>
      </c>
      <c r="F588" s="316">
        <v>17.399999999999999</v>
      </c>
      <c r="G588" s="316">
        <v>64.5</v>
      </c>
      <c r="H588" s="316">
        <v>5.2</v>
      </c>
      <c r="I588" s="316">
        <v>290.60000000000002</v>
      </c>
    </row>
    <row r="589" spans="1:9" x14ac:dyDescent="0.2">
      <c r="A589" s="385"/>
      <c r="C589" s="315">
        <v>44050.708333333328</v>
      </c>
      <c r="D589" s="316">
        <v>1029.5999999999999</v>
      </c>
      <c r="E589" s="316">
        <v>0</v>
      </c>
      <c r="F589" s="316">
        <v>16.8</v>
      </c>
      <c r="G589" s="316">
        <v>67</v>
      </c>
      <c r="H589" s="316">
        <v>4.9000000000000004</v>
      </c>
      <c r="I589" s="316">
        <v>282.89999999999998</v>
      </c>
    </row>
    <row r="590" spans="1:9" x14ac:dyDescent="0.2">
      <c r="A590" s="385"/>
      <c r="C590" s="315">
        <v>44050.75</v>
      </c>
      <c r="D590" s="316">
        <v>1030.3</v>
      </c>
      <c r="E590" s="316">
        <v>0</v>
      </c>
      <c r="F590" s="316">
        <v>16.7</v>
      </c>
      <c r="G590" s="316">
        <v>67.400000000000006</v>
      </c>
      <c r="H590" s="316">
        <v>4.4000000000000004</v>
      </c>
      <c r="I590" s="316">
        <v>280.5</v>
      </c>
    </row>
    <row r="591" spans="1:9" x14ac:dyDescent="0.2">
      <c r="A591" s="385"/>
      <c r="C591" s="315">
        <v>44050.791666666672</v>
      </c>
      <c r="D591" s="316">
        <v>1030.8</v>
      </c>
      <c r="E591" s="316">
        <v>0</v>
      </c>
      <c r="F591" s="316">
        <v>16.600000000000001</v>
      </c>
      <c r="G591" s="316">
        <v>68.099999999999994</v>
      </c>
      <c r="H591" s="316">
        <v>3.7</v>
      </c>
      <c r="I591" s="316">
        <v>283.8</v>
      </c>
    </row>
    <row r="592" spans="1:9" x14ac:dyDescent="0.2">
      <c r="A592" s="385"/>
      <c r="C592" s="315">
        <v>44050.833333333328</v>
      </c>
      <c r="D592" s="316">
        <v>1031.2</v>
      </c>
      <c r="E592" s="316">
        <v>0</v>
      </c>
      <c r="F592" s="316">
        <v>16.3</v>
      </c>
      <c r="G592" s="316">
        <v>70.599999999999994</v>
      </c>
      <c r="H592" s="316">
        <v>3.9</v>
      </c>
      <c r="I592" s="316">
        <v>292.39999999999998</v>
      </c>
    </row>
    <row r="593" spans="1:9" x14ac:dyDescent="0.2">
      <c r="A593" s="385"/>
      <c r="C593" s="315">
        <v>44050.875</v>
      </c>
      <c r="D593" s="316">
        <v>1031.8</v>
      </c>
      <c r="E593" s="316">
        <v>0</v>
      </c>
      <c r="F593" s="316">
        <v>15.8</v>
      </c>
      <c r="G593" s="316">
        <v>72</v>
      </c>
      <c r="H593" s="316">
        <v>3.4</v>
      </c>
      <c r="I593" s="316">
        <v>264</v>
      </c>
    </row>
    <row r="594" spans="1:9" x14ac:dyDescent="0.2">
      <c r="A594" s="385"/>
      <c r="C594" s="315">
        <v>44050.916666666672</v>
      </c>
      <c r="D594" s="316">
        <v>1031.2</v>
      </c>
      <c r="E594" s="316">
        <v>0</v>
      </c>
      <c r="F594" s="316">
        <v>16.2</v>
      </c>
      <c r="G594" s="316">
        <v>67.8</v>
      </c>
      <c r="H594" s="316">
        <v>3.1</v>
      </c>
      <c r="I594" s="316">
        <v>231.1</v>
      </c>
    </row>
    <row r="595" spans="1:9" x14ac:dyDescent="0.2">
      <c r="A595" s="385"/>
      <c r="C595" s="315">
        <v>44050.958333333328</v>
      </c>
      <c r="D595" s="316">
        <v>1031</v>
      </c>
      <c r="E595" s="316">
        <v>0</v>
      </c>
      <c r="F595" s="316">
        <v>16</v>
      </c>
      <c r="G595" s="316">
        <v>70</v>
      </c>
      <c r="H595" s="316">
        <v>3.8</v>
      </c>
      <c r="I595" s="316">
        <v>260.3</v>
      </c>
    </row>
    <row r="596" spans="1:9" x14ac:dyDescent="0.2">
      <c r="A596" s="385"/>
      <c r="C596" s="315">
        <v>44051</v>
      </c>
      <c r="D596" s="316">
        <v>1031</v>
      </c>
      <c r="E596" s="316">
        <v>0</v>
      </c>
      <c r="F596" s="316">
        <v>15.9</v>
      </c>
      <c r="G596" s="316">
        <v>67.5</v>
      </c>
      <c r="H596" s="316">
        <v>3.2</v>
      </c>
      <c r="I596" s="316">
        <v>132.30000000000001</v>
      </c>
    </row>
    <row r="597" spans="1:9" x14ac:dyDescent="0.2">
      <c r="A597" s="385"/>
      <c r="C597" s="315">
        <v>44051.041666666672</v>
      </c>
      <c r="D597" s="316">
        <v>1030.7</v>
      </c>
      <c r="E597" s="316">
        <v>0</v>
      </c>
      <c r="F597" s="316">
        <v>15.9</v>
      </c>
      <c r="G597" s="316">
        <v>67.8</v>
      </c>
      <c r="H597" s="316">
        <v>2.4</v>
      </c>
      <c r="I597" s="316">
        <v>128.4</v>
      </c>
    </row>
    <row r="598" spans="1:9" x14ac:dyDescent="0.2">
      <c r="A598" s="385"/>
      <c r="C598" s="315">
        <v>44051.083333333328</v>
      </c>
      <c r="D598" s="316">
        <v>1030.0999999999999</v>
      </c>
      <c r="E598" s="316">
        <v>0</v>
      </c>
      <c r="F598" s="316">
        <v>15.6</v>
      </c>
      <c r="G598" s="316">
        <v>67.8</v>
      </c>
      <c r="H598" s="316">
        <v>3.3</v>
      </c>
      <c r="I598" s="316">
        <v>168.3</v>
      </c>
    </row>
    <row r="599" spans="1:9" x14ac:dyDescent="0.2">
      <c r="A599" s="385"/>
      <c r="C599" s="315">
        <v>44051.125</v>
      </c>
      <c r="D599" s="316">
        <v>1030.0999999999999</v>
      </c>
      <c r="E599" s="316">
        <v>0</v>
      </c>
      <c r="F599" s="316">
        <v>15.2</v>
      </c>
      <c r="G599" s="316">
        <v>68</v>
      </c>
      <c r="H599" s="316">
        <v>4.0999999999999996</v>
      </c>
      <c r="I599" s="316">
        <v>145.30000000000001</v>
      </c>
    </row>
    <row r="600" spans="1:9" x14ac:dyDescent="0.2">
      <c r="A600" s="385"/>
      <c r="C600" s="315">
        <v>44051.166666666672</v>
      </c>
      <c r="D600" s="316">
        <v>1029.9000000000001</v>
      </c>
      <c r="E600" s="316">
        <v>0</v>
      </c>
      <c r="F600" s="316">
        <v>15.1</v>
      </c>
      <c r="G600" s="316">
        <v>68.3</v>
      </c>
      <c r="H600" s="316">
        <v>4.3</v>
      </c>
      <c r="I600" s="316">
        <v>147.69999999999999</v>
      </c>
    </row>
    <row r="601" spans="1:9" x14ac:dyDescent="0.2">
      <c r="A601" s="385"/>
      <c r="C601" s="315">
        <v>44051.208333333328</v>
      </c>
      <c r="D601" s="316">
        <v>1030.0999999999999</v>
      </c>
      <c r="E601" s="316">
        <v>0</v>
      </c>
      <c r="F601" s="316">
        <v>15</v>
      </c>
      <c r="G601" s="316">
        <v>68.5</v>
      </c>
      <c r="H601" s="316">
        <v>4</v>
      </c>
      <c r="I601" s="316">
        <v>146.5</v>
      </c>
    </row>
    <row r="602" spans="1:9" x14ac:dyDescent="0.2">
      <c r="A602" s="385"/>
      <c r="C602" s="315">
        <v>44051.25</v>
      </c>
      <c r="D602" s="316">
        <v>1030.4000000000001</v>
      </c>
      <c r="E602" s="316">
        <v>0</v>
      </c>
      <c r="F602" s="316">
        <v>14.8</v>
      </c>
      <c r="G602" s="316">
        <v>68.3</v>
      </c>
      <c r="H602" s="316">
        <v>4.2</v>
      </c>
      <c r="I602" s="316">
        <v>148</v>
      </c>
    </row>
    <row r="603" spans="1:9" x14ac:dyDescent="0.2">
      <c r="A603" s="385"/>
      <c r="C603" s="315">
        <v>44051.291666666672</v>
      </c>
      <c r="D603" s="316">
        <v>1030.9000000000001</v>
      </c>
      <c r="E603" s="316">
        <v>0</v>
      </c>
      <c r="F603" s="316">
        <v>15.4</v>
      </c>
      <c r="G603" s="316">
        <v>66.8</v>
      </c>
      <c r="H603" s="316">
        <v>3.8</v>
      </c>
      <c r="I603" s="316">
        <v>148.1</v>
      </c>
    </row>
    <row r="604" spans="1:9" x14ac:dyDescent="0.2">
      <c r="A604" s="385"/>
      <c r="C604" s="315">
        <v>44051.333333333328</v>
      </c>
      <c r="D604" s="316">
        <v>1030.9000000000001</v>
      </c>
      <c r="E604" s="316">
        <v>0</v>
      </c>
      <c r="F604" s="316">
        <v>16.5</v>
      </c>
      <c r="G604" s="316">
        <v>63.7</v>
      </c>
      <c r="H604" s="316">
        <v>2.9</v>
      </c>
      <c r="I604" s="316">
        <v>220.3</v>
      </c>
    </row>
    <row r="605" spans="1:9" x14ac:dyDescent="0.2">
      <c r="A605" s="385"/>
      <c r="C605" s="315">
        <v>44051.375</v>
      </c>
      <c r="D605" s="316">
        <v>1030.4000000000001</v>
      </c>
      <c r="E605" s="316">
        <v>0</v>
      </c>
      <c r="F605" s="316">
        <v>17.399999999999999</v>
      </c>
      <c r="G605" s="316">
        <v>62.6</v>
      </c>
      <c r="H605" s="316">
        <v>4.7</v>
      </c>
      <c r="I605" s="316">
        <v>323.89999999999998</v>
      </c>
    </row>
    <row r="606" spans="1:9" x14ac:dyDescent="0.2">
      <c r="A606" s="385"/>
      <c r="C606" s="315">
        <v>44051.416666666672</v>
      </c>
      <c r="D606" s="316">
        <v>1029.5</v>
      </c>
      <c r="E606" s="316">
        <v>0</v>
      </c>
      <c r="F606" s="316">
        <v>18.100000000000001</v>
      </c>
      <c r="G606" s="316">
        <v>60.8</v>
      </c>
      <c r="H606" s="316">
        <v>6.4</v>
      </c>
      <c r="I606" s="316">
        <v>276.39999999999998</v>
      </c>
    </row>
    <row r="607" spans="1:9" x14ac:dyDescent="0.2">
      <c r="A607" s="385"/>
      <c r="C607" s="315">
        <v>44051.458333333328</v>
      </c>
      <c r="D607" s="316">
        <v>1028.9000000000001</v>
      </c>
      <c r="E607" s="316">
        <v>0</v>
      </c>
      <c r="F607" s="316">
        <v>18.3</v>
      </c>
      <c r="G607" s="316">
        <v>61.8</v>
      </c>
      <c r="H607" s="316">
        <v>7.5</v>
      </c>
      <c r="I607" s="316">
        <v>287.60000000000002</v>
      </c>
    </row>
    <row r="608" spans="1:9" x14ac:dyDescent="0.2">
      <c r="A608" s="385"/>
      <c r="C608" s="315">
        <v>44051.5</v>
      </c>
      <c r="D608" s="316">
        <v>1027.9000000000001</v>
      </c>
      <c r="E608" s="316">
        <v>0</v>
      </c>
      <c r="F608" s="316">
        <v>18.899999999999999</v>
      </c>
      <c r="G608" s="316">
        <v>59.7</v>
      </c>
      <c r="H608" s="316">
        <v>7.3</v>
      </c>
      <c r="I608" s="316">
        <v>274.60000000000002</v>
      </c>
    </row>
    <row r="609" spans="1:9" x14ac:dyDescent="0.2">
      <c r="A609" s="385"/>
      <c r="C609" s="315">
        <v>44051.541666666672</v>
      </c>
      <c r="D609" s="316">
        <v>1027.5999999999999</v>
      </c>
      <c r="E609" s="316">
        <v>0</v>
      </c>
      <c r="F609" s="316">
        <v>18.8</v>
      </c>
      <c r="G609" s="316">
        <v>61.6</v>
      </c>
      <c r="H609" s="316">
        <v>7.8</v>
      </c>
      <c r="I609" s="316">
        <v>282.2</v>
      </c>
    </row>
    <row r="610" spans="1:9" x14ac:dyDescent="0.2">
      <c r="A610" s="385"/>
      <c r="C610" s="315">
        <v>44051.583333333328</v>
      </c>
      <c r="D610" s="316">
        <v>1027.5999999999999</v>
      </c>
      <c r="E610" s="316">
        <v>0</v>
      </c>
      <c r="F610" s="316">
        <v>18.899999999999999</v>
      </c>
      <c r="G610" s="316">
        <v>61.8</v>
      </c>
      <c r="H610" s="316">
        <v>7.3</v>
      </c>
      <c r="I610" s="316">
        <v>280.7</v>
      </c>
    </row>
    <row r="611" spans="1:9" x14ac:dyDescent="0.2">
      <c r="A611" s="385"/>
      <c r="C611" s="315">
        <v>44051.625</v>
      </c>
      <c r="D611" s="316">
        <v>1027.8</v>
      </c>
      <c r="E611" s="316">
        <v>0</v>
      </c>
      <c r="F611" s="316">
        <v>18.3</v>
      </c>
      <c r="G611" s="316">
        <v>63.9</v>
      </c>
      <c r="H611" s="316">
        <v>6.7</v>
      </c>
      <c r="I611" s="316">
        <v>292.2</v>
      </c>
    </row>
    <row r="612" spans="1:9" x14ac:dyDescent="0.2">
      <c r="A612" s="385"/>
      <c r="C612" s="315">
        <v>44051.666666666672</v>
      </c>
      <c r="D612" s="316">
        <v>1028.2</v>
      </c>
      <c r="E612" s="316">
        <v>0</v>
      </c>
      <c r="F612" s="316">
        <v>17.5</v>
      </c>
      <c r="G612" s="316">
        <v>66.900000000000006</v>
      </c>
      <c r="H612" s="316">
        <v>6.4</v>
      </c>
      <c r="I612" s="316">
        <v>295.5</v>
      </c>
    </row>
    <row r="613" spans="1:9" x14ac:dyDescent="0.2">
      <c r="A613" s="385"/>
      <c r="C613" s="315">
        <v>44051.708333333328</v>
      </c>
      <c r="D613" s="316">
        <v>1028.8</v>
      </c>
      <c r="E613" s="316">
        <v>0</v>
      </c>
      <c r="F613" s="316">
        <v>16.600000000000001</v>
      </c>
      <c r="G613" s="316">
        <v>70.5</v>
      </c>
      <c r="H613" s="316">
        <v>5.2</v>
      </c>
      <c r="I613" s="316">
        <v>290.5</v>
      </c>
    </row>
    <row r="614" spans="1:9" x14ac:dyDescent="0.2">
      <c r="A614" s="385"/>
      <c r="C614" s="315">
        <v>44051.75</v>
      </c>
      <c r="D614" s="316">
        <v>1029.2</v>
      </c>
      <c r="E614" s="316">
        <v>0</v>
      </c>
      <c r="F614" s="316">
        <v>16.3</v>
      </c>
      <c r="G614" s="316">
        <v>71.2</v>
      </c>
      <c r="H614" s="316">
        <v>4.7</v>
      </c>
      <c r="I614" s="316">
        <v>273.7</v>
      </c>
    </row>
    <row r="615" spans="1:9" x14ac:dyDescent="0.2">
      <c r="A615" s="385"/>
      <c r="C615" s="315">
        <v>44051.791666666672</v>
      </c>
      <c r="D615" s="316">
        <v>1030</v>
      </c>
      <c r="E615" s="316">
        <v>0</v>
      </c>
      <c r="F615" s="316">
        <v>16.5</v>
      </c>
      <c r="G615" s="316">
        <v>69.5</v>
      </c>
      <c r="H615" s="316">
        <v>4.2</v>
      </c>
      <c r="I615" s="316">
        <v>235.4</v>
      </c>
    </row>
    <row r="616" spans="1:9" x14ac:dyDescent="0.2">
      <c r="A616" s="385"/>
      <c r="C616" s="315">
        <v>44051.833333333328</v>
      </c>
      <c r="D616" s="316">
        <v>1030.4000000000001</v>
      </c>
      <c r="E616" s="316">
        <v>0</v>
      </c>
      <c r="F616" s="316">
        <v>16.2</v>
      </c>
      <c r="G616" s="316">
        <v>71.8</v>
      </c>
      <c r="H616" s="316">
        <v>4.9000000000000004</v>
      </c>
      <c r="I616" s="316">
        <v>286.39999999999998</v>
      </c>
    </row>
    <row r="617" spans="1:9" x14ac:dyDescent="0.2">
      <c r="A617" s="385"/>
      <c r="C617" s="315">
        <v>44051.875</v>
      </c>
      <c r="D617" s="316">
        <v>1030.3</v>
      </c>
      <c r="E617" s="316">
        <v>0</v>
      </c>
      <c r="F617" s="316">
        <v>16.3</v>
      </c>
      <c r="G617" s="316">
        <v>72</v>
      </c>
      <c r="H617" s="316">
        <v>4.5</v>
      </c>
      <c r="I617" s="316">
        <v>273.7</v>
      </c>
    </row>
    <row r="618" spans="1:9" x14ac:dyDescent="0.2">
      <c r="A618" s="385"/>
      <c r="C618" s="315">
        <v>44051.916666666672</v>
      </c>
      <c r="D618" s="316">
        <v>1030.4000000000001</v>
      </c>
      <c r="E618" s="316">
        <v>0</v>
      </c>
      <c r="F618" s="316">
        <v>16.399999999999999</v>
      </c>
      <c r="G618" s="316">
        <v>70.099999999999994</v>
      </c>
      <c r="H618" s="316">
        <v>4</v>
      </c>
      <c r="I618" s="316">
        <v>164.3</v>
      </c>
    </row>
    <row r="619" spans="1:9" x14ac:dyDescent="0.2">
      <c r="A619" s="385"/>
      <c r="C619" s="315">
        <v>44051.958333333328</v>
      </c>
      <c r="D619" s="316">
        <v>1030.3</v>
      </c>
      <c r="E619" s="316">
        <v>0</v>
      </c>
      <c r="F619" s="316">
        <v>16.399999999999999</v>
      </c>
      <c r="G619" s="316">
        <v>67.599999999999994</v>
      </c>
      <c r="H619" s="316">
        <v>3.5</v>
      </c>
      <c r="I619" s="316">
        <v>98.8</v>
      </c>
    </row>
    <row r="620" spans="1:9" x14ac:dyDescent="0.2">
      <c r="A620" s="385"/>
      <c r="C620" s="315">
        <v>44052</v>
      </c>
      <c r="D620" s="316">
        <v>1030.2</v>
      </c>
      <c r="E620" s="316">
        <v>0</v>
      </c>
      <c r="F620" s="316">
        <v>16.399999999999999</v>
      </c>
      <c r="G620" s="316">
        <v>68</v>
      </c>
      <c r="H620" s="316">
        <v>2.7</v>
      </c>
      <c r="I620" s="316">
        <v>41.8</v>
      </c>
    </row>
    <row r="621" spans="1:9" x14ac:dyDescent="0.2">
      <c r="A621" s="385"/>
      <c r="C621" s="315">
        <v>44052.041666666672</v>
      </c>
      <c r="D621" s="316">
        <v>1029.9000000000001</v>
      </c>
      <c r="E621" s="316">
        <v>0</v>
      </c>
      <c r="F621" s="316">
        <v>16</v>
      </c>
      <c r="G621" s="316">
        <v>71.2</v>
      </c>
      <c r="H621" s="316">
        <v>3.4</v>
      </c>
      <c r="I621" s="316">
        <v>355.1</v>
      </c>
    </row>
    <row r="622" spans="1:9" x14ac:dyDescent="0.2">
      <c r="A622" s="385"/>
      <c r="C622" s="315">
        <v>44052.083333333328</v>
      </c>
      <c r="D622" s="316">
        <v>1029.4000000000001</v>
      </c>
      <c r="E622" s="316">
        <v>0</v>
      </c>
      <c r="F622" s="316">
        <v>15.8</v>
      </c>
      <c r="G622" s="316">
        <v>72.3</v>
      </c>
      <c r="H622" s="316">
        <v>3.1</v>
      </c>
      <c r="I622" s="316">
        <v>343.3</v>
      </c>
    </row>
    <row r="623" spans="1:9" x14ac:dyDescent="0.2">
      <c r="A623" s="385"/>
      <c r="C623" s="315">
        <v>44052.125</v>
      </c>
      <c r="D623" s="316">
        <v>1029.3</v>
      </c>
      <c r="E623" s="316">
        <v>0</v>
      </c>
      <c r="F623" s="316">
        <v>15.9</v>
      </c>
      <c r="G623" s="316">
        <v>67.099999999999994</v>
      </c>
      <c r="H623" s="316">
        <v>3.7</v>
      </c>
      <c r="I623" s="316">
        <v>163</v>
      </c>
    </row>
    <row r="624" spans="1:9" x14ac:dyDescent="0.2">
      <c r="A624" s="385"/>
      <c r="C624" s="315">
        <v>44052.166666666672</v>
      </c>
      <c r="D624" s="316">
        <v>1029.3</v>
      </c>
      <c r="E624" s="316">
        <v>0</v>
      </c>
      <c r="F624" s="316">
        <v>15.8</v>
      </c>
      <c r="G624" s="316">
        <v>65.7</v>
      </c>
      <c r="H624" s="316">
        <v>4.2</v>
      </c>
      <c r="I624" s="316">
        <v>153.6</v>
      </c>
    </row>
    <row r="625" spans="1:9" x14ac:dyDescent="0.2">
      <c r="A625" s="385"/>
      <c r="C625" s="315">
        <v>44052.208333333328</v>
      </c>
      <c r="D625" s="316">
        <v>1029.3</v>
      </c>
      <c r="E625" s="316">
        <v>0</v>
      </c>
      <c r="F625" s="316">
        <v>15.4</v>
      </c>
      <c r="G625" s="316">
        <v>65.900000000000006</v>
      </c>
      <c r="H625" s="316">
        <v>4.4000000000000004</v>
      </c>
      <c r="I625" s="316">
        <v>156.80000000000001</v>
      </c>
    </row>
    <row r="626" spans="1:9" x14ac:dyDescent="0.2">
      <c r="A626" s="385"/>
      <c r="C626" s="315">
        <v>44052.25</v>
      </c>
      <c r="D626" s="316">
        <v>1029.7</v>
      </c>
      <c r="E626" s="316">
        <v>0</v>
      </c>
      <c r="F626" s="316">
        <v>15.2</v>
      </c>
      <c r="G626" s="316">
        <v>66.400000000000006</v>
      </c>
      <c r="H626" s="316">
        <v>4.0999999999999996</v>
      </c>
      <c r="I626" s="316">
        <v>159.69999999999999</v>
      </c>
    </row>
    <row r="627" spans="1:9" x14ac:dyDescent="0.2">
      <c r="A627" s="385"/>
      <c r="C627" s="315">
        <v>44052.291666666672</v>
      </c>
      <c r="D627" s="316">
        <v>1030.4000000000001</v>
      </c>
      <c r="E627" s="316">
        <v>0</v>
      </c>
      <c r="F627" s="316">
        <v>15.7</v>
      </c>
      <c r="G627" s="316">
        <v>65.7</v>
      </c>
      <c r="H627" s="316">
        <v>3.6</v>
      </c>
      <c r="I627" s="316">
        <v>157.1</v>
      </c>
    </row>
    <row r="628" spans="1:9" x14ac:dyDescent="0.2">
      <c r="A628" s="385"/>
      <c r="C628" s="315">
        <v>44052.333333333328</v>
      </c>
      <c r="D628" s="316">
        <v>1030.8</v>
      </c>
      <c r="E628" s="316">
        <v>0</v>
      </c>
      <c r="F628" s="316">
        <v>16.7</v>
      </c>
      <c r="G628" s="316">
        <v>64.3</v>
      </c>
      <c r="H628" s="316">
        <v>2.9</v>
      </c>
      <c r="I628" s="316">
        <v>265.8</v>
      </c>
    </row>
    <row r="629" spans="1:9" x14ac:dyDescent="0.2">
      <c r="A629" s="385"/>
      <c r="C629" s="315">
        <v>44052.375</v>
      </c>
      <c r="D629" s="316">
        <v>1030.7</v>
      </c>
      <c r="E629" s="316">
        <v>0</v>
      </c>
      <c r="F629" s="316">
        <v>17.600000000000001</v>
      </c>
      <c r="G629" s="316">
        <v>63.3</v>
      </c>
      <c r="H629" s="316">
        <v>4.9000000000000004</v>
      </c>
      <c r="I629" s="316">
        <v>314.10000000000002</v>
      </c>
    </row>
    <row r="630" spans="1:9" x14ac:dyDescent="0.2">
      <c r="A630" s="385"/>
      <c r="C630" s="315">
        <v>44052.416666666672</v>
      </c>
      <c r="D630" s="316">
        <v>1030.0999999999999</v>
      </c>
      <c r="E630" s="316">
        <v>0</v>
      </c>
      <c r="F630" s="316">
        <v>17.899999999999999</v>
      </c>
      <c r="G630" s="316">
        <v>64.900000000000006</v>
      </c>
      <c r="H630" s="316">
        <v>7.3</v>
      </c>
      <c r="I630" s="316">
        <v>287.2</v>
      </c>
    </row>
    <row r="631" spans="1:9" x14ac:dyDescent="0.2">
      <c r="A631" s="385"/>
      <c r="C631" s="315">
        <v>44052.458333333328</v>
      </c>
      <c r="D631" s="316">
        <v>1029.9000000000001</v>
      </c>
      <c r="E631" s="316">
        <v>0</v>
      </c>
      <c r="F631" s="316">
        <v>18.100000000000001</v>
      </c>
      <c r="G631" s="316">
        <v>65</v>
      </c>
      <c r="H631" s="316">
        <v>6.7</v>
      </c>
      <c r="I631" s="316">
        <v>292.7</v>
      </c>
    </row>
    <row r="632" spans="1:9" x14ac:dyDescent="0.2">
      <c r="A632" s="385"/>
      <c r="C632" s="315">
        <v>44052.5</v>
      </c>
      <c r="D632" s="316">
        <v>1029</v>
      </c>
      <c r="E632" s="316">
        <v>0</v>
      </c>
      <c r="F632" s="316">
        <v>18.399999999999999</v>
      </c>
      <c r="G632" s="316">
        <v>63.1</v>
      </c>
      <c r="H632" s="316">
        <v>6.7</v>
      </c>
      <c r="I632" s="316">
        <v>295.60000000000002</v>
      </c>
    </row>
    <row r="633" spans="1:9" x14ac:dyDescent="0.2">
      <c r="A633" s="385"/>
      <c r="C633" s="315">
        <v>44052.541666666672</v>
      </c>
      <c r="D633" s="316">
        <v>1028.8</v>
      </c>
      <c r="E633" s="316">
        <v>0</v>
      </c>
      <c r="F633" s="316">
        <v>18.100000000000001</v>
      </c>
      <c r="G633" s="316">
        <v>63.6</v>
      </c>
      <c r="H633" s="316">
        <v>6.7</v>
      </c>
      <c r="I633" s="316">
        <v>288.8</v>
      </c>
    </row>
    <row r="634" spans="1:9" x14ac:dyDescent="0.2">
      <c r="A634" s="385"/>
      <c r="C634" s="315">
        <v>44052.583333333328</v>
      </c>
      <c r="D634" s="316">
        <v>1028.3</v>
      </c>
      <c r="E634" s="316">
        <v>0</v>
      </c>
      <c r="F634" s="316">
        <v>17.899999999999999</v>
      </c>
      <c r="G634" s="316">
        <v>65.5</v>
      </c>
      <c r="H634" s="316">
        <v>6.8</v>
      </c>
      <c r="I634" s="316">
        <v>291.60000000000002</v>
      </c>
    </row>
    <row r="635" spans="1:9" x14ac:dyDescent="0.2">
      <c r="A635" s="385"/>
      <c r="C635" s="315">
        <v>44052.625</v>
      </c>
      <c r="D635" s="316">
        <v>1028.2</v>
      </c>
      <c r="E635" s="316">
        <v>0</v>
      </c>
      <c r="F635" s="316">
        <v>17.2</v>
      </c>
      <c r="G635" s="316">
        <v>68.5</v>
      </c>
      <c r="H635" s="316">
        <v>6.3</v>
      </c>
      <c r="I635" s="316">
        <v>288.89999999999998</v>
      </c>
    </row>
    <row r="636" spans="1:9" x14ac:dyDescent="0.2">
      <c r="A636" s="385"/>
      <c r="C636" s="315">
        <v>44052.666666666672</v>
      </c>
      <c r="D636" s="316">
        <v>1028.5</v>
      </c>
      <c r="E636" s="316">
        <v>0</v>
      </c>
      <c r="F636" s="316">
        <v>17</v>
      </c>
      <c r="G636" s="316">
        <v>68.2</v>
      </c>
      <c r="H636" s="316">
        <v>6.3</v>
      </c>
      <c r="I636" s="316">
        <v>280.60000000000002</v>
      </c>
    </row>
    <row r="637" spans="1:9" x14ac:dyDescent="0.2">
      <c r="A637" s="385"/>
      <c r="C637" s="315">
        <v>44052.708333333328</v>
      </c>
      <c r="D637" s="316">
        <v>1028.9000000000001</v>
      </c>
      <c r="E637" s="316">
        <v>0</v>
      </c>
      <c r="F637" s="316">
        <v>16.8</v>
      </c>
      <c r="G637" s="316">
        <v>67.900000000000006</v>
      </c>
      <c r="H637" s="316">
        <v>5.5</v>
      </c>
      <c r="I637" s="316">
        <v>266.60000000000002</v>
      </c>
    </row>
    <row r="638" spans="1:9" x14ac:dyDescent="0.2">
      <c r="A638" s="385"/>
      <c r="C638" s="315">
        <v>44052.75</v>
      </c>
      <c r="D638" s="316">
        <v>1029.4000000000001</v>
      </c>
      <c r="E638" s="316">
        <v>0</v>
      </c>
      <c r="F638" s="316">
        <v>16.600000000000001</v>
      </c>
      <c r="G638" s="316">
        <v>70</v>
      </c>
      <c r="H638" s="316">
        <v>4.8</v>
      </c>
      <c r="I638" s="316">
        <v>279</v>
      </c>
    </row>
    <row r="639" spans="1:9" x14ac:dyDescent="0.2">
      <c r="A639" s="385"/>
      <c r="C639" s="315">
        <v>44052.791666666672</v>
      </c>
      <c r="D639" s="316">
        <v>1029.8</v>
      </c>
      <c r="E639" s="316">
        <v>0</v>
      </c>
      <c r="F639" s="316">
        <v>16.399999999999999</v>
      </c>
      <c r="G639" s="316">
        <v>70.8</v>
      </c>
      <c r="H639" s="316">
        <v>4.0999999999999996</v>
      </c>
      <c r="I639" s="316">
        <v>297.39999999999998</v>
      </c>
    </row>
    <row r="640" spans="1:9" x14ac:dyDescent="0.2">
      <c r="A640" s="385"/>
      <c r="C640" s="315">
        <v>44052.833333333328</v>
      </c>
      <c r="D640" s="316">
        <v>1030.0999999999999</v>
      </c>
      <c r="E640" s="316">
        <v>0</v>
      </c>
      <c r="F640" s="316">
        <v>16.3</v>
      </c>
      <c r="G640" s="316">
        <v>71.599999999999994</v>
      </c>
      <c r="H640" s="316">
        <v>4.2</v>
      </c>
      <c r="I640" s="316">
        <v>288</v>
      </c>
    </row>
    <row r="641" spans="1:9" x14ac:dyDescent="0.2">
      <c r="A641" s="385"/>
      <c r="C641" s="315">
        <v>44052.875</v>
      </c>
      <c r="D641" s="316">
        <v>1029.8</v>
      </c>
      <c r="E641" s="316">
        <v>0</v>
      </c>
      <c r="F641" s="316">
        <v>16.600000000000001</v>
      </c>
      <c r="G641" s="316">
        <v>68.7</v>
      </c>
      <c r="H641" s="316">
        <v>4.5</v>
      </c>
      <c r="I641" s="316">
        <v>204.9</v>
      </c>
    </row>
    <row r="642" spans="1:9" x14ac:dyDescent="0.2">
      <c r="A642" s="385"/>
      <c r="C642" s="315">
        <v>44052.916666666672</v>
      </c>
      <c r="D642" s="316">
        <v>1029.9000000000001</v>
      </c>
      <c r="E642" s="316">
        <v>0</v>
      </c>
      <c r="F642" s="316">
        <v>16.600000000000001</v>
      </c>
      <c r="G642" s="316">
        <v>67.8</v>
      </c>
      <c r="H642" s="316">
        <v>3.3</v>
      </c>
      <c r="I642" s="316">
        <v>231.9</v>
      </c>
    </row>
    <row r="643" spans="1:9" x14ac:dyDescent="0.2">
      <c r="A643" s="385"/>
      <c r="C643" s="315">
        <v>44052.958333333328</v>
      </c>
      <c r="D643" s="316">
        <v>1029.5</v>
      </c>
      <c r="E643" s="316">
        <v>0</v>
      </c>
      <c r="F643" s="316">
        <v>16.5</v>
      </c>
      <c r="G643" s="316">
        <v>68.400000000000006</v>
      </c>
      <c r="H643" s="316">
        <v>3.1</v>
      </c>
      <c r="I643" s="316">
        <v>189.8</v>
      </c>
    </row>
    <row r="644" spans="1:9" x14ac:dyDescent="0.2">
      <c r="A644" s="385"/>
      <c r="C644" s="315">
        <v>44053</v>
      </c>
      <c r="D644" s="316">
        <v>1029.3</v>
      </c>
      <c r="E644" s="316">
        <v>0</v>
      </c>
      <c r="F644" s="316">
        <v>16.399999999999999</v>
      </c>
      <c r="G644" s="316">
        <v>69</v>
      </c>
      <c r="H644" s="316">
        <v>3.3</v>
      </c>
      <c r="I644" s="316">
        <v>257.2</v>
      </c>
    </row>
    <row r="645" spans="1:9" x14ac:dyDescent="0.2">
      <c r="A645" s="385"/>
      <c r="C645" s="315">
        <v>44053.041666666672</v>
      </c>
      <c r="D645" s="316">
        <v>1028.9000000000001</v>
      </c>
      <c r="E645" s="316">
        <v>0</v>
      </c>
      <c r="F645" s="316">
        <v>16.3</v>
      </c>
      <c r="G645" s="316">
        <v>67.7</v>
      </c>
      <c r="H645" s="316">
        <v>4.0999999999999996</v>
      </c>
      <c r="I645" s="316">
        <v>225.8</v>
      </c>
    </row>
    <row r="646" spans="1:9" x14ac:dyDescent="0.2">
      <c r="A646" s="385"/>
      <c r="C646" s="315">
        <v>44053.083333333328</v>
      </c>
      <c r="D646" s="316">
        <v>1028.3</v>
      </c>
      <c r="E646" s="316">
        <v>0</v>
      </c>
      <c r="F646" s="316">
        <v>16.3</v>
      </c>
      <c r="G646" s="316">
        <v>67.099999999999994</v>
      </c>
      <c r="H646" s="316">
        <v>3.6</v>
      </c>
      <c r="I646" s="316">
        <v>222.1</v>
      </c>
    </row>
    <row r="647" spans="1:9" x14ac:dyDescent="0.2">
      <c r="A647" s="385"/>
      <c r="C647" s="315">
        <v>44053.125</v>
      </c>
      <c r="D647" s="316">
        <v>1028.0999999999999</v>
      </c>
      <c r="E647" s="316">
        <v>0</v>
      </c>
      <c r="F647" s="316">
        <v>16.100000000000001</v>
      </c>
      <c r="G647" s="316">
        <v>67.099999999999994</v>
      </c>
      <c r="H647" s="316">
        <v>3.8</v>
      </c>
      <c r="I647" s="316">
        <v>213.3</v>
      </c>
    </row>
    <row r="648" spans="1:9" x14ac:dyDescent="0.2">
      <c r="A648" s="385"/>
      <c r="C648" s="315">
        <v>44053.166666666672</v>
      </c>
      <c r="D648" s="316">
        <v>1028.0999999999999</v>
      </c>
      <c r="E648" s="316">
        <v>0</v>
      </c>
      <c r="F648" s="316">
        <v>15.9</v>
      </c>
      <c r="G648" s="316">
        <v>66.900000000000006</v>
      </c>
      <c r="H648" s="316">
        <v>3.4</v>
      </c>
      <c r="I648" s="316">
        <v>275.60000000000002</v>
      </c>
    </row>
    <row r="649" spans="1:9" x14ac:dyDescent="0.2">
      <c r="A649" s="385"/>
      <c r="C649" s="315">
        <v>44053.208333333328</v>
      </c>
      <c r="D649" s="316">
        <v>1028.5</v>
      </c>
      <c r="E649" s="316">
        <v>0</v>
      </c>
      <c r="F649" s="316">
        <v>15.9</v>
      </c>
      <c r="G649" s="316">
        <v>66.2</v>
      </c>
      <c r="H649" s="316">
        <v>3.4</v>
      </c>
      <c r="I649" s="316">
        <v>180.1</v>
      </c>
    </row>
    <row r="650" spans="1:9" x14ac:dyDescent="0.2">
      <c r="A650" s="385"/>
      <c r="C650" s="315">
        <v>44053.25</v>
      </c>
      <c r="D650" s="316">
        <v>1029.5</v>
      </c>
      <c r="E650" s="316">
        <v>0</v>
      </c>
      <c r="F650" s="316">
        <v>15.9</v>
      </c>
      <c r="G650" s="316">
        <v>66.3</v>
      </c>
      <c r="H650" s="316">
        <v>3.2</v>
      </c>
      <c r="I650" s="316">
        <v>107.7</v>
      </c>
    </row>
    <row r="651" spans="1:9" x14ac:dyDescent="0.2">
      <c r="A651" s="385"/>
      <c r="C651" s="315">
        <v>44053.291666666672</v>
      </c>
      <c r="D651" s="316">
        <v>1029.7</v>
      </c>
      <c r="E651" s="316">
        <v>0</v>
      </c>
      <c r="F651" s="316">
        <v>16.100000000000001</v>
      </c>
      <c r="G651" s="316">
        <v>65.8</v>
      </c>
      <c r="H651" s="316">
        <v>2.9</v>
      </c>
      <c r="I651" s="316">
        <v>130.5</v>
      </c>
    </row>
    <row r="652" spans="1:9" x14ac:dyDescent="0.2">
      <c r="A652" s="385"/>
      <c r="C652" s="315">
        <v>44053.333333333328</v>
      </c>
      <c r="D652" s="316">
        <v>1030.3</v>
      </c>
      <c r="E652" s="316">
        <v>0</v>
      </c>
      <c r="F652" s="316">
        <v>16.3</v>
      </c>
      <c r="G652" s="316">
        <v>68.8</v>
      </c>
      <c r="H652" s="316">
        <v>3.5</v>
      </c>
      <c r="I652" s="316">
        <v>312.10000000000002</v>
      </c>
    </row>
    <row r="653" spans="1:9" x14ac:dyDescent="0.2">
      <c r="A653" s="385"/>
      <c r="C653" s="315">
        <v>44053.375</v>
      </c>
      <c r="D653" s="316">
        <v>1030.4000000000001</v>
      </c>
      <c r="E653" s="316">
        <v>0</v>
      </c>
      <c r="F653" s="316">
        <v>16.600000000000001</v>
      </c>
      <c r="G653" s="316">
        <v>68.099999999999994</v>
      </c>
      <c r="H653" s="316">
        <v>4.5999999999999996</v>
      </c>
      <c r="I653" s="316">
        <v>310.7</v>
      </c>
    </row>
    <row r="654" spans="1:9" x14ac:dyDescent="0.2">
      <c r="A654" s="385"/>
      <c r="C654" s="315">
        <v>44053.416666666672</v>
      </c>
      <c r="D654" s="316">
        <v>1029.5</v>
      </c>
      <c r="E654" s="316">
        <v>0</v>
      </c>
      <c r="F654" s="316">
        <v>17</v>
      </c>
      <c r="G654" s="316">
        <v>67.5</v>
      </c>
      <c r="H654" s="316">
        <v>4.7</v>
      </c>
      <c r="I654" s="316">
        <v>302.39999999999998</v>
      </c>
    </row>
    <row r="655" spans="1:9" x14ac:dyDescent="0.2">
      <c r="A655" s="385"/>
      <c r="C655" s="315">
        <v>44053.458333333328</v>
      </c>
      <c r="D655" s="316">
        <v>1029</v>
      </c>
      <c r="E655" s="316">
        <v>0</v>
      </c>
      <c r="F655" s="316">
        <v>17.3</v>
      </c>
      <c r="G655" s="316">
        <v>66</v>
      </c>
      <c r="H655" s="316">
        <v>4.8</v>
      </c>
      <c r="I655" s="316">
        <v>305.39999999999998</v>
      </c>
    </row>
    <row r="656" spans="1:9" x14ac:dyDescent="0.2">
      <c r="A656" s="385"/>
      <c r="C656" s="315">
        <v>44053.5</v>
      </c>
      <c r="D656" s="316">
        <v>1028.5</v>
      </c>
      <c r="E656" s="316">
        <v>0</v>
      </c>
      <c r="F656" s="316">
        <v>17.3</v>
      </c>
      <c r="G656" s="316">
        <v>65.5</v>
      </c>
      <c r="H656" s="316">
        <v>4.5999999999999996</v>
      </c>
      <c r="I656" s="316">
        <v>298</v>
      </c>
    </row>
    <row r="657" spans="1:10" x14ac:dyDescent="0.2">
      <c r="A657" s="385"/>
      <c r="C657" s="315">
        <v>44053.541666666672</v>
      </c>
      <c r="D657" s="316">
        <v>1028</v>
      </c>
      <c r="E657" s="316">
        <v>0</v>
      </c>
      <c r="F657" s="316">
        <v>17.2</v>
      </c>
      <c r="G657" s="316">
        <v>65.400000000000006</v>
      </c>
      <c r="H657" s="316">
        <v>4.7</v>
      </c>
      <c r="I657" s="316">
        <v>303</v>
      </c>
      <c r="J657" s="300"/>
    </row>
    <row r="658" spans="1:10" x14ac:dyDescent="0.2">
      <c r="A658" s="385"/>
      <c r="C658" s="315">
        <v>44053.583333333328</v>
      </c>
      <c r="D658" s="316">
        <v>1028</v>
      </c>
      <c r="E658" s="316">
        <v>0</v>
      </c>
      <c r="F658" s="316">
        <v>16.899999999999999</v>
      </c>
      <c r="G658" s="316">
        <v>68</v>
      </c>
      <c r="H658" s="316">
        <v>4.3</v>
      </c>
      <c r="I658" s="316">
        <v>306.3</v>
      </c>
    </row>
    <row r="659" spans="1:10" x14ac:dyDescent="0.2">
      <c r="A659" s="385"/>
      <c r="C659" s="315">
        <v>44053.625</v>
      </c>
      <c r="D659" s="316">
        <v>1028</v>
      </c>
      <c r="E659" s="316">
        <v>0</v>
      </c>
      <c r="F659" s="316">
        <v>16.399999999999999</v>
      </c>
      <c r="G659" s="316">
        <v>69.400000000000006</v>
      </c>
      <c r="H659" s="316">
        <v>4.8</v>
      </c>
      <c r="I659" s="316">
        <v>292.10000000000002</v>
      </c>
    </row>
    <row r="660" spans="1:10" x14ac:dyDescent="0.2">
      <c r="A660" s="385"/>
      <c r="C660" s="315">
        <v>44053.666666666672</v>
      </c>
      <c r="D660" s="316">
        <v>1028.8</v>
      </c>
      <c r="E660" s="316">
        <v>0</v>
      </c>
      <c r="F660" s="316">
        <v>16.100000000000001</v>
      </c>
      <c r="G660" s="316">
        <v>69.2</v>
      </c>
      <c r="H660" s="316">
        <v>5</v>
      </c>
      <c r="I660" s="316">
        <v>282.39999999999998</v>
      </c>
    </row>
    <row r="661" spans="1:10" x14ac:dyDescent="0.2">
      <c r="A661" s="385"/>
      <c r="C661" s="315">
        <v>44053.708333333328</v>
      </c>
      <c r="D661" s="316">
        <v>1029</v>
      </c>
      <c r="E661" s="316">
        <v>0</v>
      </c>
      <c r="F661" s="316">
        <v>16.2</v>
      </c>
      <c r="G661" s="316">
        <v>68.7</v>
      </c>
      <c r="H661" s="316">
        <v>4.3</v>
      </c>
      <c r="I661" s="316">
        <v>278.8</v>
      </c>
    </row>
    <row r="662" spans="1:10" x14ac:dyDescent="0.2">
      <c r="A662" s="385"/>
      <c r="C662" s="315">
        <v>44053.75</v>
      </c>
      <c r="D662" s="316">
        <v>1029.5</v>
      </c>
      <c r="E662" s="316">
        <v>0</v>
      </c>
      <c r="F662" s="316">
        <v>16.2</v>
      </c>
      <c r="G662" s="316">
        <v>68.400000000000006</v>
      </c>
      <c r="H662" s="316">
        <v>4.5</v>
      </c>
      <c r="I662" s="316">
        <v>269.8</v>
      </c>
    </row>
    <row r="663" spans="1:10" x14ac:dyDescent="0.2">
      <c r="A663" s="385"/>
      <c r="C663" s="315">
        <v>44053.791666666672</v>
      </c>
      <c r="D663" s="316">
        <v>1029.5</v>
      </c>
      <c r="E663" s="316">
        <v>0</v>
      </c>
      <c r="F663" s="316">
        <v>16.100000000000001</v>
      </c>
      <c r="G663" s="316">
        <v>68.099999999999994</v>
      </c>
      <c r="H663" s="316">
        <v>4.8</v>
      </c>
      <c r="I663" s="316">
        <v>227.9</v>
      </c>
    </row>
    <row r="664" spans="1:10" x14ac:dyDescent="0.2">
      <c r="A664" s="385"/>
      <c r="C664" s="315">
        <v>44053.833333333328</v>
      </c>
      <c r="D664" s="316">
        <v>1029.7</v>
      </c>
      <c r="E664" s="316">
        <v>0</v>
      </c>
      <c r="F664" s="316">
        <v>16.100000000000001</v>
      </c>
      <c r="G664" s="316">
        <v>68.3</v>
      </c>
      <c r="H664" s="316">
        <v>4.0999999999999996</v>
      </c>
      <c r="I664" s="316">
        <v>228.4</v>
      </c>
    </row>
    <row r="665" spans="1:10" x14ac:dyDescent="0.2">
      <c r="A665" s="385"/>
      <c r="C665" s="315">
        <v>44053.875</v>
      </c>
      <c r="D665" s="316">
        <v>1029.3</v>
      </c>
      <c r="E665" s="316">
        <v>0</v>
      </c>
      <c r="F665" s="316">
        <v>16.100000000000001</v>
      </c>
      <c r="G665" s="316">
        <v>68.400000000000006</v>
      </c>
      <c r="H665" s="316">
        <v>2.9</v>
      </c>
      <c r="I665" s="316">
        <v>253.3</v>
      </c>
    </row>
    <row r="666" spans="1:10" x14ac:dyDescent="0.2">
      <c r="A666" s="385"/>
      <c r="C666" s="315">
        <v>44053.916666666672</v>
      </c>
      <c r="D666" s="316">
        <v>1029.3</v>
      </c>
      <c r="E666" s="316">
        <v>0</v>
      </c>
      <c r="F666" s="316">
        <v>15.8</v>
      </c>
      <c r="G666" s="316">
        <v>71.599999999999994</v>
      </c>
      <c r="H666" s="316">
        <v>3.2</v>
      </c>
      <c r="I666" s="316">
        <v>356.8</v>
      </c>
    </row>
    <row r="667" spans="1:10" x14ac:dyDescent="0.2">
      <c r="A667" s="385"/>
      <c r="C667" s="315">
        <v>44053.958333333328</v>
      </c>
      <c r="D667" s="316">
        <v>1028.8</v>
      </c>
      <c r="E667" s="316">
        <v>0</v>
      </c>
      <c r="F667" s="316">
        <v>15.8</v>
      </c>
      <c r="G667" s="316">
        <v>70.7</v>
      </c>
      <c r="H667" s="316">
        <v>3</v>
      </c>
      <c r="I667" s="316">
        <v>12.9</v>
      </c>
    </row>
    <row r="668" spans="1:10" x14ac:dyDescent="0.2">
      <c r="A668" s="385"/>
      <c r="C668" s="315">
        <v>44054</v>
      </c>
      <c r="D668" s="316">
        <v>1028.7</v>
      </c>
      <c r="E668" s="316">
        <v>0</v>
      </c>
      <c r="F668" s="316">
        <v>15.8</v>
      </c>
      <c r="G668" s="316">
        <v>70.900000000000006</v>
      </c>
      <c r="H668" s="316">
        <v>3.1</v>
      </c>
      <c r="I668" s="316">
        <v>353.5</v>
      </c>
    </row>
    <row r="669" spans="1:10" x14ac:dyDescent="0.2">
      <c r="A669" s="385"/>
      <c r="C669" s="315">
        <v>44054.041666666672</v>
      </c>
      <c r="D669" s="316">
        <v>1028.2</v>
      </c>
      <c r="E669" s="316">
        <v>0</v>
      </c>
      <c r="F669" s="316">
        <v>15.7</v>
      </c>
      <c r="G669" s="316">
        <v>71.2</v>
      </c>
      <c r="H669" s="316">
        <v>3</v>
      </c>
      <c r="I669" s="316">
        <v>343.7</v>
      </c>
    </row>
    <row r="670" spans="1:10" x14ac:dyDescent="0.2">
      <c r="A670" s="385"/>
      <c r="C670" s="315">
        <v>44054.083333333328</v>
      </c>
      <c r="D670" s="316">
        <v>1027.9000000000001</v>
      </c>
      <c r="E670" s="316">
        <v>0</v>
      </c>
      <c r="F670" s="316">
        <v>15.6</v>
      </c>
      <c r="G670" s="316">
        <v>71.3</v>
      </c>
      <c r="H670" s="316">
        <v>2.7</v>
      </c>
      <c r="I670" s="316">
        <v>293.10000000000002</v>
      </c>
    </row>
    <row r="671" spans="1:10" x14ac:dyDescent="0.2">
      <c r="A671" s="385"/>
      <c r="C671" s="315">
        <v>44054.125</v>
      </c>
      <c r="D671" s="316">
        <v>1027.4000000000001</v>
      </c>
      <c r="E671" s="316">
        <v>0</v>
      </c>
      <c r="F671" s="316">
        <v>15.5</v>
      </c>
      <c r="G671" s="316">
        <v>71.599999999999994</v>
      </c>
      <c r="H671" s="316">
        <v>2.9</v>
      </c>
      <c r="I671" s="316">
        <v>332.8</v>
      </c>
    </row>
    <row r="672" spans="1:10" x14ac:dyDescent="0.2">
      <c r="A672" s="385"/>
      <c r="C672" s="315">
        <v>44054.166666666672</v>
      </c>
      <c r="D672" s="316">
        <v>1027.2</v>
      </c>
      <c r="E672" s="316">
        <v>0</v>
      </c>
      <c r="F672" s="316">
        <v>15.3</v>
      </c>
      <c r="G672" s="316">
        <v>72.900000000000006</v>
      </c>
      <c r="H672" s="316">
        <v>3.2</v>
      </c>
      <c r="I672" s="316">
        <v>4.2</v>
      </c>
    </row>
    <row r="673" spans="1:9" x14ac:dyDescent="0.2">
      <c r="A673" s="385"/>
      <c r="C673" s="315">
        <v>44054.208333333328</v>
      </c>
      <c r="D673" s="316">
        <v>1027.8</v>
      </c>
      <c r="E673" s="316">
        <v>0</v>
      </c>
      <c r="F673" s="316">
        <v>15.5</v>
      </c>
      <c r="G673" s="316">
        <v>71.400000000000006</v>
      </c>
      <c r="H673" s="316">
        <v>3.4</v>
      </c>
      <c r="I673" s="316">
        <v>4.9000000000000004</v>
      </c>
    </row>
    <row r="674" spans="1:9" x14ac:dyDescent="0.2">
      <c r="A674" s="385"/>
      <c r="C674" s="315">
        <v>44054.25</v>
      </c>
      <c r="D674" s="316">
        <v>1027.5999999999999</v>
      </c>
      <c r="E674" s="316">
        <v>0</v>
      </c>
      <c r="F674" s="316">
        <v>15.5</v>
      </c>
      <c r="G674" s="316">
        <v>72</v>
      </c>
      <c r="H674" s="316">
        <v>3.1</v>
      </c>
      <c r="I674" s="316">
        <v>316.7</v>
      </c>
    </row>
    <row r="675" spans="1:9" x14ac:dyDescent="0.2">
      <c r="A675" s="385"/>
      <c r="C675" s="315">
        <v>44054.291666666672</v>
      </c>
      <c r="D675" s="316">
        <v>1027.7</v>
      </c>
      <c r="E675" s="316">
        <v>0</v>
      </c>
      <c r="F675" s="316">
        <v>16.100000000000001</v>
      </c>
      <c r="G675" s="316">
        <v>67.3</v>
      </c>
      <c r="H675" s="316">
        <v>4.9000000000000004</v>
      </c>
      <c r="I675" s="316">
        <v>208</v>
      </c>
    </row>
    <row r="676" spans="1:9" x14ac:dyDescent="0.2">
      <c r="A676" s="385"/>
      <c r="C676" s="315">
        <v>44054.333333333328</v>
      </c>
      <c r="D676" s="316">
        <v>1027.9000000000001</v>
      </c>
      <c r="E676" s="316">
        <v>0</v>
      </c>
      <c r="F676" s="316">
        <v>17</v>
      </c>
      <c r="G676" s="316">
        <v>63.3</v>
      </c>
      <c r="H676" s="316">
        <v>4.7</v>
      </c>
      <c r="I676" s="316">
        <v>206.2</v>
      </c>
    </row>
    <row r="677" spans="1:9" x14ac:dyDescent="0.2">
      <c r="A677" s="385"/>
      <c r="C677" s="315">
        <v>44054.375</v>
      </c>
      <c r="D677" s="316">
        <v>1028.4000000000001</v>
      </c>
      <c r="E677" s="316">
        <v>0</v>
      </c>
      <c r="F677" s="316">
        <v>17.2</v>
      </c>
      <c r="G677" s="316">
        <v>63.8</v>
      </c>
      <c r="H677" s="316">
        <v>5.5</v>
      </c>
      <c r="I677" s="316">
        <v>275.60000000000002</v>
      </c>
    </row>
    <row r="678" spans="1:9" x14ac:dyDescent="0.2">
      <c r="A678" s="385"/>
      <c r="C678" s="315">
        <v>44054.416666666672</v>
      </c>
      <c r="D678" s="316">
        <v>1028.3</v>
      </c>
      <c r="E678" s="316">
        <v>0</v>
      </c>
      <c r="F678" s="316">
        <v>17.5</v>
      </c>
      <c r="G678" s="316">
        <v>64.8</v>
      </c>
      <c r="H678" s="316">
        <v>5</v>
      </c>
      <c r="I678" s="316">
        <v>301.10000000000002</v>
      </c>
    </row>
    <row r="679" spans="1:9" x14ac:dyDescent="0.2">
      <c r="A679" s="385"/>
      <c r="C679" s="315">
        <v>44054.458333333328</v>
      </c>
      <c r="D679" s="316">
        <v>1028</v>
      </c>
      <c r="E679" s="316">
        <v>0</v>
      </c>
      <c r="F679" s="316">
        <v>17.100000000000001</v>
      </c>
      <c r="G679" s="316">
        <v>66.900000000000006</v>
      </c>
      <c r="H679" s="316">
        <v>5.2</v>
      </c>
      <c r="I679" s="316">
        <v>297.39999999999998</v>
      </c>
    </row>
    <row r="680" spans="1:9" x14ac:dyDescent="0.2">
      <c r="A680" s="385"/>
      <c r="C680" s="315">
        <v>44054.5</v>
      </c>
      <c r="D680" s="316">
        <v>1027.2</v>
      </c>
      <c r="E680" s="316">
        <v>0</v>
      </c>
      <c r="F680" s="316">
        <v>17.2</v>
      </c>
      <c r="G680" s="316">
        <v>66.7</v>
      </c>
      <c r="H680" s="316">
        <v>4.8</v>
      </c>
      <c r="I680" s="316">
        <v>303.60000000000002</v>
      </c>
    </row>
    <row r="681" spans="1:9" x14ac:dyDescent="0.2">
      <c r="A681" s="385"/>
      <c r="C681" s="315">
        <v>44054.541666666672</v>
      </c>
      <c r="D681" s="316">
        <v>1026.5</v>
      </c>
      <c r="E681" s="316">
        <v>0</v>
      </c>
      <c r="F681" s="316">
        <v>17.2</v>
      </c>
      <c r="G681" s="316">
        <v>66.8</v>
      </c>
      <c r="H681" s="316">
        <v>5.2</v>
      </c>
      <c r="I681" s="316">
        <v>307.89999999999998</v>
      </c>
    </row>
    <row r="682" spans="1:9" x14ac:dyDescent="0.2">
      <c r="A682" s="385"/>
      <c r="C682" s="315">
        <v>44054.583333333328</v>
      </c>
      <c r="D682" s="316">
        <v>1025.9000000000001</v>
      </c>
      <c r="E682" s="316">
        <v>0</v>
      </c>
      <c r="F682" s="316">
        <v>17.600000000000001</v>
      </c>
      <c r="G682" s="316">
        <v>64.400000000000006</v>
      </c>
      <c r="H682" s="316">
        <v>5.0999999999999996</v>
      </c>
      <c r="I682" s="316">
        <v>304.3</v>
      </c>
    </row>
    <row r="683" spans="1:9" x14ac:dyDescent="0.2">
      <c r="A683" s="385"/>
      <c r="C683" s="315">
        <v>44054.625</v>
      </c>
      <c r="D683" s="316">
        <v>1026.3</v>
      </c>
      <c r="E683" s="316">
        <v>0</v>
      </c>
      <c r="F683" s="316">
        <v>17.2</v>
      </c>
      <c r="G683" s="316">
        <v>66.5</v>
      </c>
      <c r="H683" s="316">
        <v>5.2</v>
      </c>
      <c r="I683" s="316">
        <v>305</v>
      </c>
    </row>
    <row r="684" spans="1:9" x14ac:dyDescent="0.2">
      <c r="A684" s="385"/>
      <c r="C684" s="315">
        <v>44054.666666666672</v>
      </c>
      <c r="D684" s="316">
        <v>1027.3</v>
      </c>
      <c r="E684" s="316">
        <v>0</v>
      </c>
      <c r="F684" s="316">
        <v>16.7</v>
      </c>
      <c r="G684" s="316">
        <v>67.400000000000006</v>
      </c>
      <c r="H684" s="316">
        <v>5.9</v>
      </c>
      <c r="I684" s="316">
        <v>280.8</v>
      </c>
    </row>
    <row r="685" spans="1:9" x14ac:dyDescent="0.2">
      <c r="A685" s="385"/>
      <c r="C685" s="315">
        <v>44054.708333333328</v>
      </c>
      <c r="D685" s="316">
        <v>1028.0999999999999</v>
      </c>
      <c r="E685" s="316">
        <v>0</v>
      </c>
      <c r="F685" s="316">
        <v>16.399999999999999</v>
      </c>
      <c r="G685" s="316">
        <v>68</v>
      </c>
      <c r="H685" s="316">
        <v>5.3</v>
      </c>
      <c r="I685" s="316">
        <v>279.39999999999998</v>
      </c>
    </row>
    <row r="686" spans="1:9" x14ac:dyDescent="0.2">
      <c r="A686" s="385"/>
      <c r="C686" s="315">
        <v>44054.75</v>
      </c>
      <c r="D686" s="316">
        <v>1028.4000000000001</v>
      </c>
      <c r="E686" s="316">
        <v>0</v>
      </c>
      <c r="F686" s="316">
        <v>16.3</v>
      </c>
      <c r="G686" s="316">
        <v>67.8</v>
      </c>
      <c r="H686" s="316">
        <v>4.0999999999999996</v>
      </c>
      <c r="I686" s="316">
        <v>279.60000000000002</v>
      </c>
    </row>
    <row r="687" spans="1:9" x14ac:dyDescent="0.2">
      <c r="A687" s="385"/>
      <c r="C687" s="315">
        <v>44054.791666666672</v>
      </c>
      <c r="D687" s="316">
        <v>1028.9000000000001</v>
      </c>
      <c r="E687" s="316">
        <v>0</v>
      </c>
      <c r="F687" s="316">
        <v>16.2</v>
      </c>
      <c r="G687" s="316">
        <v>68.099999999999994</v>
      </c>
      <c r="H687" s="316">
        <v>4.2</v>
      </c>
      <c r="I687" s="316">
        <v>282.5</v>
      </c>
    </row>
    <row r="688" spans="1:9" x14ac:dyDescent="0.2">
      <c r="A688" s="385"/>
      <c r="C688" s="315">
        <v>44054.833333333328</v>
      </c>
      <c r="D688" s="316">
        <v>1029</v>
      </c>
      <c r="E688" s="316">
        <v>0</v>
      </c>
      <c r="F688" s="316">
        <v>16.100000000000001</v>
      </c>
      <c r="G688" s="316">
        <v>68.3</v>
      </c>
      <c r="H688" s="316">
        <v>3.7</v>
      </c>
      <c r="I688" s="316">
        <v>294.8</v>
      </c>
    </row>
    <row r="689" spans="1:9" x14ac:dyDescent="0.2">
      <c r="A689" s="385"/>
      <c r="C689" s="315">
        <v>44054.875</v>
      </c>
      <c r="D689" s="316">
        <v>1029</v>
      </c>
      <c r="E689" s="316">
        <v>0</v>
      </c>
      <c r="F689" s="316">
        <v>16.100000000000001</v>
      </c>
      <c r="G689" s="316">
        <v>67.8</v>
      </c>
      <c r="H689" s="316">
        <v>2.7</v>
      </c>
      <c r="I689" s="316">
        <v>294.60000000000002</v>
      </c>
    </row>
    <row r="690" spans="1:9" x14ac:dyDescent="0.2">
      <c r="A690" s="385"/>
      <c r="C690" s="315">
        <v>44054.916666666672</v>
      </c>
      <c r="D690" s="316">
        <v>1029</v>
      </c>
      <c r="E690" s="316">
        <v>0</v>
      </c>
      <c r="F690" s="316">
        <v>16</v>
      </c>
      <c r="G690" s="316">
        <v>68.599999999999994</v>
      </c>
      <c r="H690" s="316">
        <v>3.2</v>
      </c>
      <c r="I690" s="316">
        <v>273.89999999999998</v>
      </c>
    </row>
    <row r="691" spans="1:9" x14ac:dyDescent="0.2">
      <c r="A691" s="385"/>
      <c r="C691" s="315">
        <v>44054.958333333328</v>
      </c>
      <c r="D691" s="316">
        <v>1029.2</v>
      </c>
      <c r="E691" s="316">
        <v>0</v>
      </c>
      <c r="F691" s="316">
        <v>15.8</v>
      </c>
      <c r="G691" s="316">
        <v>69.7</v>
      </c>
      <c r="H691" s="316">
        <v>3</v>
      </c>
      <c r="I691" s="316">
        <v>287.10000000000002</v>
      </c>
    </row>
    <row r="692" spans="1:9" x14ac:dyDescent="0.2">
      <c r="A692" s="385"/>
      <c r="C692" s="315">
        <v>44055</v>
      </c>
      <c r="D692" s="316">
        <v>1029</v>
      </c>
      <c r="E692" s="316">
        <v>0</v>
      </c>
      <c r="F692" s="316">
        <v>15.8</v>
      </c>
      <c r="G692" s="316">
        <v>70.400000000000006</v>
      </c>
      <c r="H692" s="316">
        <v>2.7</v>
      </c>
      <c r="I692" s="316">
        <v>303.89999999999998</v>
      </c>
    </row>
    <row r="693" spans="1:9" x14ac:dyDescent="0.2">
      <c r="A693" s="385"/>
      <c r="C693" s="315">
        <v>44055.041666666672</v>
      </c>
      <c r="D693" s="316">
        <v>1028.8</v>
      </c>
      <c r="E693" s="316">
        <v>0</v>
      </c>
      <c r="F693" s="316">
        <v>15.7</v>
      </c>
      <c r="G693" s="316">
        <v>70.2</v>
      </c>
      <c r="H693" s="316">
        <v>3.4</v>
      </c>
      <c r="I693" s="316">
        <v>284.8</v>
      </c>
    </row>
    <row r="694" spans="1:9" x14ac:dyDescent="0.2">
      <c r="A694" s="385"/>
      <c r="C694" s="315">
        <v>44055.083333333328</v>
      </c>
      <c r="D694" s="316">
        <v>1028.8</v>
      </c>
      <c r="E694" s="316">
        <v>0</v>
      </c>
      <c r="F694" s="316">
        <v>15.6</v>
      </c>
      <c r="G694" s="316">
        <v>70.400000000000006</v>
      </c>
      <c r="H694" s="316">
        <v>3.9</v>
      </c>
      <c r="I694" s="316">
        <v>292</v>
      </c>
    </row>
    <row r="695" spans="1:9" x14ac:dyDescent="0.2">
      <c r="A695" s="385"/>
      <c r="C695" s="315">
        <v>44055.125</v>
      </c>
      <c r="D695" s="316">
        <v>1028.7</v>
      </c>
      <c r="E695" s="316">
        <v>0</v>
      </c>
      <c r="F695" s="316">
        <v>15.5</v>
      </c>
      <c r="G695" s="316">
        <v>70.8</v>
      </c>
      <c r="H695" s="316">
        <v>2.6</v>
      </c>
      <c r="I695" s="316">
        <v>296.89999999999998</v>
      </c>
    </row>
    <row r="696" spans="1:9" x14ac:dyDescent="0.2">
      <c r="A696" s="385"/>
      <c r="C696" s="315">
        <v>44055.166666666672</v>
      </c>
      <c r="D696" s="316">
        <v>1028.2</v>
      </c>
      <c r="E696" s="316">
        <v>0</v>
      </c>
      <c r="F696" s="316">
        <v>15.4</v>
      </c>
      <c r="G696" s="316">
        <v>69.5</v>
      </c>
      <c r="H696" s="316">
        <v>2.8</v>
      </c>
      <c r="I696" s="316">
        <v>252.2</v>
      </c>
    </row>
    <row r="697" spans="1:9" x14ac:dyDescent="0.2">
      <c r="A697" s="385"/>
      <c r="C697" s="315">
        <v>44055.208333333328</v>
      </c>
      <c r="D697" s="316">
        <v>1028.9000000000001</v>
      </c>
      <c r="E697" s="316">
        <v>0</v>
      </c>
      <c r="F697" s="316">
        <v>15.5</v>
      </c>
      <c r="G697" s="316">
        <v>67.8</v>
      </c>
      <c r="H697" s="316">
        <v>2.7</v>
      </c>
      <c r="I697" s="316">
        <v>272.5</v>
      </c>
    </row>
    <row r="698" spans="1:9" x14ac:dyDescent="0.2">
      <c r="A698" s="385"/>
      <c r="C698" s="315">
        <v>44055.25</v>
      </c>
      <c r="D698" s="316">
        <v>1029.5</v>
      </c>
      <c r="E698" s="316">
        <v>0</v>
      </c>
      <c r="F698" s="316">
        <v>15.5</v>
      </c>
      <c r="G698" s="316">
        <v>67.7</v>
      </c>
      <c r="H698" s="316">
        <v>3.1</v>
      </c>
      <c r="I698" s="316">
        <v>285.2</v>
      </c>
    </row>
    <row r="699" spans="1:9" x14ac:dyDescent="0.2">
      <c r="A699" s="385"/>
      <c r="C699" s="315">
        <v>44055.291666666672</v>
      </c>
      <c r="D699" s="316">
        <v>1030</v>
      </c>
      <c r="E699" s="316">
        <v>0</v>
      </c>
      <c r="F699" s="316">
        <v>15.6</v>
      </c>
      <c r="G699" s="316">
        <v>67.7</v>
      </c>
      <c r="H699" s="316">
        <v>2.7</v>
      </c>
      <c r="I699" s="316">
        <v>321</v>
      </c>
    </row>
    <row r="700" spans="1:9" x14ac:dyDescent="0.2">
      <c r="A700" s="385"/>
      <c r="C700" s="315">
        <v>44055.333333333328</v>
      </c>
      <c r="D700" s="316">
        <v>1030.5999999999999</v>
      </c>
      <c r="E700" s="316">
        <v>0</v>
      </c>
      <c r="F700" s="316">
        <v>16.100000000000001</v>
      </c>
      <c r="G700" s="316">
        <v>66</v>
      </c>
      <c r="H700" s="316">
        <v>3.9</v>
      </c>
      <c r="I700" s="316">
        <v>320.39999999999998</v>
      </c>
    </row>
    <row r="701" spans="1:9" x14ac:dyDescent="0.2">
      <c r="A701" s="385"/>
      <c r="C701" s="315">
        <v>44055.375</v>
      </c>
      <c r="D701" s="316">
        <v>1030.3</v>
      </c>
      <c r="E701" s="316">
        <v>0</v>
      </c>
      <c r="F701" s="316">
        <v>17</v>
      </c>
      <c r="G701" s="316">
        <v>63.8</v>
      </c>
      <c r="H701" s="316">
        <v>4.9000000000000004</v>
      </c>
      <c r="I701" s="316">
        <v>325.8</v>
      </c>
    </row>
    <row r="702" spans="1:9" x14ac:dyDescent="0.2">
      <c r="A702" s="385"/>
      <c r="C702" s="315">
        <v>44055.416666666672</v>
      </c>
      <c r="D702" s="316">
        <v>1029.5999999999999</v>
      </c>
      <c r="E702" s="316">
        <v>0</v>
      </c>
      <c r="F702" s="316">
        <v>17.2</v>
      </c>
      <c r="G702" s="316">
        <v>62</v>
      </c>
      <c r="H702" s="316">
        <v>5.0999999999999996</v>
      </c>
      <c r="I702" s="316">
        <v>328.1</v>
      </c>
    </row>
    <row r="703" spans="1:9" x14ac:dyDescent="0.2">
      <c r="A703" s="385"/>
      <c r="C703" s="315">
        <v>44055.458333333328</v>
      </c>
      <c r="D703" s="316">
        <v>1029.0999999999999</v>
      </c>
      <c r="E703" s="316">
        <v>0</v>
      </c>
      <c r="F703" s="316">
        <v>17.2</v>
      </c>
      <c r="G703" s="316">
        <v>61.2</v>
      </c>
      <c r="H703" s="316">
        <v>4.8</v>
      </c>
      <c r="I703" s="316">
        <v>336.9</v>
      </c>
    </row>
    <row r="704" spans="1:9" x14ac:dyDescent="0.2">
      <c r="A704" s="385"/>
      <c r="C704" s="315">
        <v>44055.5</v>
      </c>
      <c r="D704" s="316">
        <v>1028.5999999999999</v>
      </c>
      <c r="E704" s="316">
        <v>0</v>
      </c>
      <c r="F704" s="316">
        <v>17.5</v>
      </c>
      <c r="G704" s="316">
        <v>61.3</v>
      </c>
      <c r="H704" s="316">
        <v>4.9000000000000004</v>
      </c>
      <c r="I704" s="316">
        <v>336.2</v>
      </c>
    </row>
    <row r="705" spans="1:9" x14ac:dyDescent="0.2">
      <c r="A705" s="385"/>
      <c r="C705" s="315">
        <v>44055.541666666672</v>
      </c>
      <c r="D705" s="316">
        <v>1028.2</v>
      </c>
      <c r="E705" s="316">
        <v>0</v>
      </c>
      <c r="F705" s="316">
        <v>18.100000000000001</v>
      </c>
      <c r="G705" s="316">
        <v>60.7</v>
      </c>
      <c r="H705" s="316">
        <v>4.9000000000000004</v>
      </c>
      <c r="I705" s="316">
        <v>325.10000000000002</v>
      </c>
    </row>
    <row r="706" spans="1:9" x14ac:dyDescent="0.2">
      <c r="A706" s="385"/>
      <c r="C706" s="315">
        <v>44055.583333333328</v>
      </c>
      <c r="D706" s="316">
        <v>1027.9000000000001</v>
      </c>
      <c r="E706" s="316">
        <v>0</v>
      </c>
      <c r="F706" s="316">
        <v>18.2</v>
      </c>
      <c r="G706" s="316">
        <v>61.1</v>
      </c>
      <c r="H706" s="316">
        <v>5.2</v>
      </c>
      <c r="I706" s="316">
        <v>315.10000000000002</v>
      </c>
    </row>
    <row r="707" spans="1:9" x14ac:dyDescent="0.2">
      <c r="A707" s="385"/>
      <c r="C707" s="315">
        <v>44055.625</v>
      </c>
      <c r="D707" s="316">
        <v>1027.7</v>
      </c>
      <c r="E707" s="316">
        <v>0</v>
      </c>
      <c r="F707" s="316">
        <v>17.600000000000001</v>
      </c>
      <c r="G707" s="316">
        <v>64.8</v>
      </c>
      <c r="H707" s="316">
        <v>5.6</v>
      </c>
      <c r="I707" s="316">
        <v>294</v>
      </c>
    </row>
    <row r="708" spans="1:9" x14ac:dyDescent="0.2">
      <c r="A708" s="385"/>
      <c r="C708" s="315">
        <v>44055.666666666672</v>
      </c>
      <c r="D708" s="316">
        <v>1027.7</v>
      </c>
      <c r="E708" s="316">
        <v>0</v>
      </c>
      <c r="F708" s="316">
        <v>17.100000000000001</v>
      </c>
      <c r="G708" s="316">
        <v>64.3</v>
      </c>
      <c r="H708" s="316">
        <v>5.8</v>
      </c>
      <c r="I708" s="316">
        <v>251.5</v>
      </c>
    </row>
    <row r="709" spans="1:9" x14ac:dyDescent="0.2">
      <c r="A709" s="385"/>
      <c r="C709" s="315">
        <v>44055.708333333328</v>
      </c>
      <c r="D709" s="316">
        <v>1028.2</v>
      </c>
      <c r="E709" s="316">
        <v>0</v>
      </c>
      <c r="F709" s="316">
        <v>16.8</v>
      </c>
      <c r="G709" s="316">
        <v>65.599999999999994</v>
      </c>
      <c r="H709" s="316">
        <v>6.1</v>
      </c>
      <c r="I709" s="316">
        <v>236.4</v>
      </c>
    </row>
    <row r="710" spans="1:9" x14ac:dyDescent="0.2">
      <c r="A710" s="385"/>
      <c r="C710" s="315">
        <v>44055.75</v>
      </c>
      <c r="D710" s="316">
        <v>1028.5</v>
      </c>
      <c r="E710" s="316">
        <v>0</v>
      </c>
      <c r="F710" s="316">
        <v>16.7</v>
      </c>
      <c r="G710" s="316">
        <v>66.099999999999994</v>
      </c>
      <c r="H710" s="316">
        <v>5.4</v>
      </c>
      <c r="I710" s="316">
        <v>246.5</v>
      </c>
    </row>
    <row r="711" spans="1:9" x14ac:dyDescent="0.2">
      <c r="A711" s="385"/>
      <c r="C711" s="315">
        <v>44055.791666666672</v>
      </c>
      <c r="D711" s="316">
        <v>1029</v>
      </c>
      <c r="E711" s="316">
        <v>0</v>
      </c>
      <c r="F711" s="316">
        <v>16.7</v>
      </c>
      <c r="G711" s="316">
        <v>66.8</v>
      </c>
      <c r="H711" s="316">
        <v>4.5</v>
      </c>
      <c r="I711" s="316">
        <v>245.8</v>
      </c>
    </row>
    <row r="712" spans="1:9" x14ac:dyDescent="0.2">
      <c r="A712" s="385"/>
      <c r="C712" s="315">
        <v>44055.833333333328</v>
      </c>
      <c r="D712" s="316">
        <v>1029.0999999999999</v>
      </c>
      <c r="E712" s="316">
        <v>0</v>
      </c>
      <c r="F712" s="316">
        <v>16.8</v>
      </c>
      <c r="G712" s="316">
        <v>66.8</v>
      </c>
      <c r="H712" s="316">
        <v>4.5999999999999996</v>
      </c>
      <c r="I712" s="316">
        <v>226.1</v>
      </c>
    </row>
    <row r="713" spans="1:9" x14ac:dyDescent="0.2">
      <c r="A713" s="385"/>
      <c r="C713" s="315">
        <v>44055.875</v>
      </c>
      <c r="D713" s="316">
        <v>1029.3</v>
      </c>
      <c r="E713" s="316">
        <v>0</v>
      </c>
      <c r="F713" s="316">
        <v>16.7</v>
      </c>
      <c r="G713" s="316">
        <v>66.8</v>
      </c>
      <c r="H713" s="316">
        <v>4.3</v>
      </c>
      <c r="I713" s="316">
        <v>216.1</v>
      </c>
    </row>
    <row r="714" spans="1:9" x14ac:dyDescent="0.2">
      <c r="A714" s="385"/>
      <c r="C714" s="315">
        <v>44055.916666666672</v>
      </c>
      <c r="D714" s="316">
        <v>1029.7</v>
      </c>
      <c r="E714" s="316">
        <v>0</v>
      </c>
      <c r="F714" s="316">
        <v>16.7</v>
      </c>
      <c r="G714" s="316">
        <v>66.7</v>
      </c>
      <c r="H714" s="316">
        <v>4.5999999999999996</v>
      </c>
      <c r="I714" s="316">
        <v>241</v>
      </c>
    </row>
    <row r="715" spans="1:9" x14ac:dyDescent="0.2">
      <c r="A715" s="385"/>
      <c r="C715" s="315">
        <v>44055.958333333328</v>
      </c>
      <c r="D715" s="316">
        <v>1029.8</v>
      </c>
      <c r="E715" s="316">
        <v>0</v>
      </c>
      <c r="F715" s="316">
        <v>16.600000000000001</v>
      </c>
      <c r="G715" s="316">
        <v>67.2</v>
      </c>
      <c r="H715" s="316">
        <v>4.5</v>
      </c>
      <c r="I715" s="316">
        <v>237.8</v>
      </c>
    </row>
    <row r="716" spans="1:9" x14ac:dyDescent="0.2">
      <c r="A716" s="385"/>
      <c r="C716" s="315">
        <v>44056</v>
      </c>
      <c r="D716" s="316">
        <v>1029.5999999999999</v>
      </c>
      <c r="E716" s="316">
        <v>0</v>
      </c>
      <c r="F716" s="316">
        <v>16.5</v>
      </c>
      <c r="G716" s="316">
        <v>66.7</v>
      </c>
      <c r="H716" s="316">
        <v>4.3</v>
      </c>
      <c r="I716" s="316">
        <v>210</v>
      </c>
    </row>
    <row r="717" spans="1:9" x14ac:dyDescent="0.2">
      <c r="A717" s="385"/>
      <c r="C717" s="315">
        <v>44056.041666666672</v>
      </c>
      <c r="D717" s="316">
        <v>1029.3</v>
      </c>
      <c r="E717" s="316">
        <v>0</v>
      </c>
      <c r="F717" s="316">
        <v>16.600000000000001</v>
      </c>
      <c r="G717" s="316">
        <v>65.2</v>
      </c>
      <c r="H717" s="316">
        <v>4.7</v>
      </c>
      <c r="I717" s="316">
        <v>226.9</v>
      </c>
    </row>
    <row r="718" spans="1:9" x14ac:dyDescent="0.2">
      <c r="A718" s="385"/>
      <c r="C718" s="315">
        <v>44056.083333333328</v>
      </c>
      <c r="D718" s="316">
        <v>1029</v>
      </c>
      <c r="E718" s="316">
        <v>0</v>
      </c>
      <c r="F718" s="316">
        <v>16.600000000000001</v>
      </c>
      <c r="G718" s="316">
        <v>63.4</v>
      </c>
      <c r="H718" s="316">
        <v>3.8</v>
      </c>
      <c r="I718" s="316">
        <v>187.9</v>
      </c>
    </row>
    <row r="719" spans="1:9" x14ac:dyDescent="0.2">
      <c r="A719" s="385"/>
      <c r="C719" s="315">
        <v>44056.125</v>
      </c>
      <c r="D719" s="316">
        <v>1028.7</v>
      </c>
      <c r="E719" s="316">
        <v>0</v>
      </c>
      <c r="F719" s="316">
        <v>16.5</v>
      </c>
      <c r="G719" s="316">
        <v>64.5</v>
      </c>
      <c r="H719" s="316">
        <v>3.2</v>
      </c>
      <c r="I719" s="316">
        <v>165</v>
      </c>
    </row>
    <row r="720" spans="1:9" x14ac:dyDescent="0.2">
      <c r="A720" s="385"/>
      <c r="C720" s="315">
        <v>44056.166666666672</v>
      </c>
      <c r="D720" s="316">
        <v>1028.8</v>
      </c>
      <c r="E720" s="316">
        <v>0</v>
      </c>
      <c r="F720" s="316">
        <v>16.5</v>
      </c>
      <c r="G720" s="316">
        <v>63.3</v>
      </c>
      <c r="H720" s="316">
        <v>3</v>
      </c>
      <c r="I720" s="316">
        <v>129.9</v>
      </c>
    </row>
    <row r="721" spans="1:9" x14ac:dyDescent="0.2">
      <c r="A721" s="385"/>
      <c r="C721" s="315">
        <v>44056.208333333328</v>
      </c>
      <c r="D721" s="316">
        <v>1029.2</v>
      </c>
      <c r="E721" s="316">
        <v>0</v>
      </c>
      <c r="F721" s="316">
        <v>16.5</v>
      </c>
      <c r="G721" s="316">
        <v>64</v>
      </c>
      <c r="H721" s="316">
        <v>3.1</v>
      </c>
      <c r="I721" s="316">
        <v>217.5</v>
      </c>
    </row>
    <row r="722" spans="1:9" x14ac:dyDescent="0.2">
      <c r="A722" s="385"/>
      <c r="C722" s="315">
        <v>44056.25</v>
      </c>
      <c r="D722" s="316">
        <v>1029.3</v>
      </c>
      <c r="E722" s="316">
        <v>0</v>
      </c>
      <c r="F722" s="316">
        <v>16.399999999999999</v>
      </c>
      <c r="G722" s="316">
        <v>64.5</v>
      </c>
      <c r="H722" s="316">
        <v>3.8</v>
      </c>
      <c r="I722" s="316">
        <v>199.5</v>
      </c>
    </row>
    <row r="723" spans="1:9" x14ac:dyDescent="0.2">
      <c r="A723" s="385"/>
      <c r="C723" s="315">
        <v>44056.291666666672</v>
      </c>
      <c r="D723" s="316">
        <v>1029.7</v>
      </c>
      <c r="E723" s="316">
        <v>0</v>
      </c>
      <c r="F723" s="316">
        <v>16.399999999999999</v>
      </c>
      <c r="G723" s="316">
        <v>61.9</v>
      </c>
      <c r="H723" s="316">
        <v>4.5</v>
      </c>
      <c r="I723" s="316">
        <v>151</v>
      </c>
    </row>
    <row r="724" spans="1:9" x14ac:dyDescent="0.2">
      <c r="A724" s="385"/>
      <c r="C724" s="315">
        <v>44056.333333333328</v>
      </c>
      <c r="D724" s="316">
        <v>1030</v>
      </c>
      <c r="E724" s="316">
        <v>0</v>
      </c>
      <c r="F724" s="316">
        <v>16.8</v>
      </c>
      <c r="G724" s="316">
        <v>61.5</v>
      </c>
      <c r="H724" s="316">
        <v>3.1</v>
      </c>
      <c r="I724" s="316">
        <v>182.3</v>
      </c>
    </row>
    <row r="725" spans="1:9" x14ac:dyDescent="0.2">
      <c r="A725" s="385"/>
      <c r="C725" s="315">
        <v>44056.375</v>
      </c>
      <c r="D725" s="316">
        <v>1029.7</v>
      </c>
      <c r="E725" s="316">
        <v>0</v>
      </c>
      <c r="F725" s="316">
        <v>17.5</v>
      </c>
      <c r="G725" s="316">
        <v>60.7</v>
      </c>
      <c r="H725" s="316">
        <v>5.3</v>
      </c>
      <c r="I725" s="316">
        <v>235</v>
      </c>
    </row>
    <row r="726" spans="1:9" x14ac:dyDescent="0.2">
      <c r="A726" s="385"/>
      <c r="C726" s="315">
        <v>44056.416666666672</v>
      </c>
      <c r="D726" s="316">
        <v>1029.2</v>
      </c>
      <c r="E726" s="316">
        <v>0</v>
      </c>
      <c r="F726" s="316">
        <v>18.2</v>
      </c>
      <c r="G726" s="316">
        <v>58.8</v>
      </c>
      <c r="H726" s="316">
        <v>6.6</v>
      </c>
      <c r="I726" s="316">
        <v>279.7</v>
      </c>
    </row>
    <row r="727" spans="1:9" x14ac:dyDescent="0.2">
      <c r="A727" s="385"/>
      <c r="C727" s="315">
        <v>44056.458333333328</v>
      </c>
      <c r="D727" s="316">
        <v>1028.5</v>
      </c>
      <c r="E727" s="316">
        <v>0</v>
      </c>
      <c r="F727" s="316">
        <v>18.3</v>
      </c>
      <c r="G727" s="316">
        <v>60.7</v>
      </c>
      <c r="H727" s="316">
        <v>6.9</v>
      </c>
      <c r="I727" s="316">
        <v>298.8</v>
      </c>
    </row>
    <row r="728" spans="1:9" x14ac:dyDescent="0.2">
      <c r="A728" s="385"/>
      <c r="C728" s="315">
        <v>44056.5</v>
      </c>
      <c r="D728" s="316">
        <v>1028</v>
      </c>
      <c r="E728" s="316">
        <v>0</v>
      </c>
      <c r="F728" s="316">
        <v>19</v>
      </c>
      <c r="G728" s="316">
        <v>58.5</v>
      </c>
      <c r="H728" s="316">
        <v>7.3</v>
      </c>
      <c r="I728" s="316">
        <v>284.10000000000002</v>
      </c>
    </row>
    <row r="729" spans="1:9" x14ac:dyDescent="0.2">
      <c r="A729" s="385"/>
      <c r="C729" s="315">
        <v>44056.541666666672</v>
      </c>
      <c r="D729" s="316">
        <v>1027.5999999999999</v>
      </c>
      <c r="E729" s="316">
        <v>0</v>
      </c>
      <c r="F729" s="316">
        <v>18.2</v>
      </c>
      <c r="G729" s="316">
        <v>63</v>
      </c>
      <c r="H729" s="316">
        <v>7.6</v>
      </c>
      <c r="I729" s="316">
        <v>288.5</v>
      </c>
    </row>
    <row r="730" spans="1:9" x14ac:dyDescent="0.2">
      <c r="A730" s="385"/>
      <c r="C730" s="315">
        <v>44056.583333333328</v>
      </c>
      <c r="D730" s="316">
        <v>1027.4000000000001</v>
      </c>
      <c r="E730" s="316">
        <v>0</v>
      </c>
      <c r="F730" s="316">
        <v>17.600000000000001</v>
      </c>
      <c r="G730" s="316">
        <v>65.099999999999994</v>
      </c>
      <c r="H730" s="316">
        <v>7.6</v>
      </c>
      <c r="I730" s="316">
        <v>290.39999999999998</v>
      </c>
    </row>
    <row r="731" spans="1:9" x14ac:dyDescent="0.2">
      <c r="A731" s="385"/>
      <c r="C731" s="315">
        <v>44056.625</v>
      </c>
      <c r="D731" s="316">
        <v>1027</v>
      </c>
      <c r="E731" s="316">
        <v>0</v>
      </c>
      <c r="F731" s="316">
        <v>17.7</v>
      </c>
      <c r="G731" s="316">
        <v>64</v>
      </c>
      <c r="H731" s="316">
        <v>6.8</v>
      </c>
      <c r="I731" s="316">
        <v>277.5</v>
      </c>
    </row>
    <row r="732" spans="1:9" x14ac:dyDescent="0.2">
      <c r="A732" s="385"/>
      <c r="C732" s="315">
        <v>44056.666666666672</v>
      </c>
      <c r="D732" s="316">
        <v>1027.8</v>
      </c>
      <c r="E732" s="316">
        <v>0</v>
      </c>
      <c r="F732" s="316">
        <v>17.399999999999999</v>
      </c>
      <c r="G732" s="316">
        <v>64.3</v>
      </c>
      <c r="H732" s="316">
        <v>6.4</v>
      </c>
      <c r="I732" s="316">
        <v>246.6</v>
      </c>
    </row>
    <row r="733" spans="1:9" x14ac:dyDescent="0.2">
      <c r="A733" s="385"/>
      <c r="C733" s="315">
        <v>44056.708333333328</v>
      </c>
      <c r="D733" s="316">
        <v>1028.0999999999999</v>
      </c>
      <c r="E733" s="316">
        <v>0</v>
      </c>
      <c r="F733" s="316">
        <v>17.2</v>
      </c>
      <c r="G733" s="316">
        <v>66</v>
      </c>
      <c r="H733" s="316">
        <v>5.6</v>
      </c>
      <c r="I733" s="316">
        <v>243.9</v>
      </c>
    </row>
    <row r="734" spans="1:9" x14ac:dyDescent="0.2">
      <c r="A734" s="385"/>
      <c r="C734" s="315">
        <v>44056.75</v>
      </c>
      <c r="D734" s="316">
        <v>1028.7</v>
      </c>
      <c r="E734" s="316">
        <v>0</v>
      </c>
      <c r="F734" s="316">
        <v>17.100000000000001</v>
      </c>
      <c r="G734" s="316">
        <v>67.400000000000006</v>
      </c>
      <c r="H734" s="316">
        <v>5.9</v>
      </c>
      <c r="I734" s="316">
        <v>237.6</v>
      </c>
    </row>
    <row r="735" spans="1:9" x14ac:dyDescent="0.2">
      <c r="A735" s="385"/>
      <c r="C735" s="315">
        <v>44056.791666666672</v>
      </c>
      <c r="D735" s="316">
        <v>1029.0999999999999</v>
      </c>
      <c r="E735" s="316">
        <v>0</v>
      </c>
      <c r="F735" s="316">
        <v>17</v>
      </c>
      <c r="G735" s="316">
        <v>67.099999999999994</v>
      </c>
      <c r="H735" s="316">
        <v>6.1</v>
      </c>
      <c r="I735" s="316">
        <v>218.7</v>
      </c>
    </row>
    <row r="736" spans="1:9" x14ac:dyDescent="0.2">
      <c r="A736" s="385"/>
      <c r="C736" s="315">
        <v>44056.833333333328</v>
      </c>
      <c r="D736" s="316">
        <v>1029.5</v>
      </c>
      <c r="E736" s="316">
        <v>0</v>
      </c>
      <c r="F736" s="316">
        <v>17.100000000000001</v>
      </c>
      <c r="G736" s="316">
        <v>67.3</v>
      </c>
      <c r="H736" s="316">
        <v>6.3</v>
      </c>
      <c r="I736" s="316">
        <v>217.5</v>
      </c>
    </row>
    <row r="737" spans="1:9" x14ac:dyDescent="0.2">
      <c r="A737" s="385"/>
      <c r="C737" s="315">
        <v>44056.875</v>
      </c>
      <c r="D737" s="316">
        <v>1029.5</v>
      </c>
      <c r="E737" s="316">
        <v>0</v>
      </c>
      <c r="F737" s="316">
        <v>16.899999999999999</v>
      </c>
      <c r="G737" s="316">
        <v>67.400000000000006</v>
      </c>
      <c r="H737" s="316">
        <v>6.6</v>
      </c>
      <c r="I737" s="316">
        <v>210.1</v>
      </c>
    </row>
    <row r="738" spans="1:9" x14ac:dyDescent="0.2">
      <c r="A738" s="385"/>
      <c r="C738" s="315">
        <v>44056.916666666672</v>
      </c>
      <c r="D738" s="316">
        <v>1029.8</v>
      </c>
      <c r="E738" s="316">
        <v>0</v>
      </c>
      <c r="F738" s="316">
        <v>16.8</v>
      </c>
      <c r="G738" s="316">
        <v>67.3</v>
      </c>
      <c r="H738" s="316">
        <v>6.7</v>
      </c>
      <c r="I738" s="316">
        <v>204.1</v>
      </c>
    </row>
    <row r="739" spans="1:9" x14ac:dyDescent="0.2">
      <c r="A739" s="385"/>
      <c r="C739" s="315">
        <v>44056.958333333328</v>
      </c>
      <c r="D739" s="316">
        <v>1029.3</v>
      </c>
      <c r="E739" s="316">
        <v>0</v>
      </c>
      <c r="F739" s="316">
        <v>16.7</v>
      </c>
      <c r="G739" s="316">
        <v>67.099999999999994</v>
      </c>
      <c r="H739" s="316">
        <v>6.3</v>
      </c>
      <c r="I739" s="316">
        <v>205.7</v>
      </c>
    </row>
    <row r="740" spans="1:9" x14ac:dyDescent="0.2">
      <c r="A740" s="385"/>
      <c r="C740" s="315">
        <v>44057</v>
      </c>
      <c r="D740" s="316">
        <v>1029.2</v>
      </c>
      <c r="E740" s="316">
        <v>0</v>
      </c>
      <c r="F740" s="316">
        <v>16.5</v>
      </c>
      <c r="G740" s="316">
        <v>66</v>
      </c>
      <c r="H740" s="316">
        <v>6</v>
      </c>
      <c r="I740" s="316">
        <v>202</v>
      </c>
    </row>
    <row r="741" spans="1:9" x14ac:dyDescent="0.2">
      <c r="A741" s="385"/>
      <c r="C741" s="315">
        <v>44057.041666666672</v>
      </c>
      <c r="D741" s="316">
        <v>1029.5</v>
      </c>
      <c r="E741" s="316">
        <v>0</v>
      </c>
      <c r="F741" s="316">
        <v>16.600000000000001</v>
      </c>
      <c r="G741" s="316">
        <v>65.400000000000006</v>
      </c>
      <c r="H741" s="316">
        <v>5.6</v>
      </c>
      <c r="I741" s="316">
        <v>206</v>
      </c>
    </row>
    <row r="742" spans="1:9" x14ac:dyDescent="0.2">
      <c r="A742" s="385"/>
      <c r="C742" s="315">
        <v>44057.083333333328</v>
      </c>
      <c r="D742" s="316">
        <v>1029.4000000000001</v>
      </c>
      <c r="E742" s="316">
        <v>0</v>
      </c>
      <c r="F742" s="316">
        <v>16.600000000000001</v>
      </c>
      <c r="G742" s="316">
        <v>66.900000000000006</v>
      </c>
      <c r="H742" s="316">
        <v>5.4</v>
      </c>
      <c r="I742" s="316">
        <v>209.2</v>
      </c>
    </row>
    <row r="743" spans="1:9" x14ac:dyDescent="0.2">
      <c r="A743" s="385"/>
      <c r="C743" s="315">
        <v>44057.125</v>
      </c>
      <c r="D743" s="316">
        <v>1029.2</v>
      </c>
      <c r="E743" s="316">
        <v>0</v>
      </c>
      <c r="F743" s="316">
        <v>16.5</v>
      </c>
      <c r="G743" s="316">
        <v>68.400000000000006</v>
      </c>
      <c r="H743" s="316">
        <v>4.7</v>
      </c>
      <c r="I743" s="316">
        <v>222.1</v>
      </c>
    </row>
    <row r="744" spans="1:9" x14ac:dyDescent="0.2">
      <c r="A744" s="385"/>
      <c r="C744" s="315">
        <v>44057.166666666672</v>
      </c>
      <c r="D744" s="316">
        <v>1029.3</v>
      </c>
      <c r="E744" s="316">
        <v>0</v>
      </c>
      <c r="F744" s="316">
        <v>16.5</v>
      </c>
      <c r="G744" s="316">
        <v>69.599999999999994</v>
      </c>
      <c r="H744" s="316">
        <v>4.0999999999999996</v>
      </c>
      <c r="I744" s="316">
        <v>227.6</v>
      </c>
    </row>
    <row r="745" spans="1:9" x14ac:dyDescent="0.2">
      <c r="A745" s="385"/>
      <c r="C745" s="315">
        <v>44057.208333333328</v>
      </c>
      <c r="D745" s="316">
        <v>1029.5</v>
      </c>
      <c r="E745" s="316">
        <v>0</v>
      </c>
      <c r="F745" s="316">
        <v>16.5</v>
      </c>
      <c r="G745" s="316">
        <v>68.5</v>
      </c>
      <c r="H745" s="316">
        <v>4.9000000000000004</v>
      </c>
      <c r="I745" s="316">
        <v>212.1</v>
      </c>
    </row>
    <row r="746" spans="1:9" x14ac:dyDescent="0.2">
      <c r="A746" s="385"/>
      <c r="C746" s="315">
        <v>44057.25</v>
      </c>
      <c r="D746" s="316">
        <v>1030.2</v>
      </c>
      <c r="E746" s="316">
        <v>0</v>
      </c>
      <c r="F746" s="316">
        <v>16.5</v>
      </c>
      <c r="G746" s="316">
        <v>66.5</v>
      </c>
      <c r="H746" s="316">
        <v>5.4</v>
      </c>
      <c r="I746" s="316">
        <v>205.2</v>
      </c>
    </row>
    <row r="747" spans="1:9" x14ac:dyDescent="0.2">
      <c r="A747" s="385"/>
      <c r="C747" s="315">
        <v>44057.291666666672</v>
      </c>
      <c r="D747" s="316">
        <v>1030.4000000000001</v>
      </c>
      <c r="E747" s="316">
        <v>0</v>
      </c>
      <c r="F747" s="316">
        <v>16.7</v>
      </c>
      <c r="G747" s="316">
        <v>65.8</v>
      </c>
      <c r="H747" s="316">
        <v>5.7</v>
      </c>
      <c r="I747" s="316">
        <v>215.5</v>
      </c>
    </row>
    <row r="748" spans="1:9" x14ac:dyDescent="0.2">
      <c r="A748" s="385"/>
      <c r="C748" s="315">
        <v>44057.333333333328</v>
      </c>
      <c r="D748" s="316">
        <v>1030.5999999999999</v>
      </c>
      <c r="E748" s="316">
        <v>0</v>
      </c>
      <c r="F748" s="316">
        <v>17.3</v>
      </c>
      <c r="G748" s="316">
        <v>61.5</v>
      </c>
      <c r="H748" s="316">
        <v>4.7</v>
      </c>
      <c r="I748" s="316">
        <v>207.8</v>
      </c>
    </row>
    <row r="749" spans="1:9" x14ac:dyDescent="0.2">
      <c r="A749" s="385"/>
      <c r="C749" s="315">
        <v>44057.375</v>
      </c>
      <c r="D749" s="316">
        <v>1030.8</v>
      </c>
      <c r="E749" s="316">
        <v>0</v>
      </c>
      <c r="F749" s="316">
        <v>17.3</v>
      </c>
      <c r="G749" s="316">
        <v>62.4</v>
      </c>
      <c r="H749" s="316">
        <v>5.5</v>
      </c>
      <c r="I749" s="316">
        <v>232.8</v>
      </c>
    </row>
    <row r="750" spans="1:9" x14ac:dyDescent="0.2">
      <c r="A750" s="385"/>
      <c r="C750" s="315">
        <v>44057.416666666672</v>
      </c>
      <c r="D750" s="316">
        <v>1030.5</v>
      </c>
      <c r="E750" s="316">
        <v>0</v>
      </c>
      <c r="F750" s="316">
        <v>17.600000000000001</v>
      </c>
      <c r="G750" s="316">
        <v>60.4</v>
      </c>
      <c r="H750" s="316">
        <v>5.6</v>
      </c>
      <c r="I750" s="316">
        <v>227.3</v>
      </c>
    </row>
    <row r="751" spans="1:9" x14ac:dyDescent="0.2">
      <c r="A751" s="385"/>
      <c r="C751" s="315">
        <v>44057.458333333328</v>
      </c>
      <c r="D751" s="316">
        <v>1029.5999999999999</v>
      </c>
      <c r="E751" s="316">
        <v>0</v>
      </c>
      <c r="F751" s="316">
        <v>18.5</v>
      </c>
      <c r="G751" s="316">
        <v>56.7</v>
      </c>
      <c r="H751" s="316">
        <v>5.8</v>
      </c>
      <c r="I751" s="316">
        <v>233</v>
      </c>
    </row>
    <row r="752" spans="1:9" x14ac:dyDescent="0.2">
      <c r="A752" s="385"/>
      <c r="C752" s="315">
        <v>44057.5</v>
      </c>
      <c r="D752" s="316">
        <v>1029</v>
      </c>
      <c r="E752" s="316">
        <v>0</v>
      </c>
      <c r="F752" s="316">
        <v>18.899999999999999</v>
      </c>
      <c r="G752" s="316">
        <v>58</v>
      </c>
      <c r="H752" s="316">
        <v>7.7</v>
      </c>
      <c r="I752" s="316">
        <v>272.39999999999998</v>
      </c>
    </row>
    <row r="753" spans="1:9" x14ac:dyDescent="0.2">
      <c r="A753" s="385"/>
      <c r="C753" s="315">
        <v>44057.541666666672</v>
      </c>
      <c r="D753" s="316">
        <v>1028.7</v>
      </c>
      <c r="E753" s="316">
        <v>0</v>
      </c>
      <c r="F753" s="316">
        <v>18.3</v>
      </c>
      <c r="G753" s="316">
        <v>61.9</v>
      </c>
      <c r="H753" s="316">
        <v>7.5</v>
      </c>
      <c r="I753" s="316">
        <v>287.5</v>
      </c>
    </row>
    <row r="754" spans="1:9" x14ac:dyDescent="0.2">
      <c r="A754" s="385"/>
      <c r="C754" s="315">
        <v>44057.583333333328</v>
      </c>
      <c r="D754" s="316">
        <v>1028.3</v>
      </c>
      <c r="E754" s="316">
        <v>0</v>
      </c>
      <c r="F754" s="316">
        <v>17.7</v>
      </c>
      <c r="G754" s="316">
        <v>64.3</v>
      </c>
      <c r="H754" s="316">
        <v>7.7</v>
      </c>
      <c r="I754" s="316">
        <v>282.3</v>
      </c>
    </row>
    <row r="755" spans="1:9" x14ac:dyDescent="0.2">
      <c r="A755" s="385"/>
      <c r="C755" s="315">
        <v>44057.625</v>
      </c>
      <c r="D755" s="316">
        <v>1028.5</v>
      </c>
      <c r="E755" s="316">
        <v>0</v>
      </c>
      <c r="F755" s="316">
        <v>17.600000000000001</v>
      </c>
      <c r="G755" s="316">
        <v>63.2</v>
      </c>
      <c r="H755" s="316">
        <v>6.3</v>
      </c>
      <c r="I755" s="316">
        <v>259.5</v>
      </c>
    </row>
    <row r="756" spans="1:9" x14ac:dyDescent="0.2">
      <c r="A756" s="385"/>
      <c r="C756" s="315">
        <v>44057.666666666672</v>
      </c>
      <c r="D756" s="316">
        <v>1028.9000000000001</v>
      </c>
      <c r="E756" s="316">
        <v>0</v>
      </c>
      <c r="F756" s="316">
        <v>17.3</v>
      </c>
      <c r="G756" s="316">
        <v>63.3</v>
      </c>
      <c r="H756" s="316">
        <v>6.1</v>
      </c>
      <c r="I756" s="316">
        <v>230.6</v>
      </c>
    </row>
    <row r="757" spans="1:9" x14ac:dyDescent="0.2">
      <c r="A757" s="385"/>
      <c r="C757" s="315">
        <v>44057.708333333328</v>
      </c>
      <c r="D757" s="316">
        <v>1028.9000000000001</v>
      </c>
      <c r="E757" s="316">
        <v>0</v>
      </c>
      <c r="F757" s="316">
        <v>17.100000000000001</v>
      </c>
      <c r="G757" s="316">
        <v>64.8</v>
      </c>
      <c r="H757" s="316">
        <v>5.8</v>
      </c>
      <c r="I757" s="316">
        <v>219.1</v>
      </c>
    </row>
    <row r="758" spans="1:9" x14ac:dyDescent="0.2">
      <c r="A758" s="385"/>
      <c r="C758" s="315">
        <v>44057.75</v>
      </c>
      <c r="D758" s="316">
        <v>1029.4000000000001</v>
      </c>
      <c r="E758" s="316">
        <v>0</v>
      </c>
      <c r="F758" s="316">
        <v>16.899999999999999</v>
      </c>
      <c r="G758" s="316">
        <v>65.400000000000006</v>
      </c>
      <c r="H758" s="316">
        <v>6.1</v>
      </c>
      <c r="I758" s="316">
        <v>210.6</v>
      </c>
    </row>
    <row r="759" spans="1:9" x14ac:dyDescent="0.2">
      <c r="A759" s="385"/>
      <c r="C759" s="315">
        <v>44057.791666666672</v>
      </c>
      <c r="D759" s="316">
        <v>1029.9000000000001</v>
      </c>
      <c r="E759" s="316">
        <v>0</v>
      </c>
      <c r="F759" s="316">
        <v>16.8</v>
      </c>
      <c r="G759" s="316">
        <v>66.599999999999994</v>
      </c>
      <c r="H759" s="316">
        <v>6.6</v>
      </c>
      <c r="I759" s="316">
        <v>211</v>
      </c>
    </row>
    <row r="760" spans="1:9" x14ac:dyDescent="0.2">
      <c r="A760" s="385"/>
      <c r="C760" s="315">
        <v>44057.833333333328</v>
      </c>
      <c r="D760" s="316">
        <v>1030.0999999999999</v>
      </c>
      <c r="E760" s="316">
        <v>0</v>
      </c>
      <c r="F760" s="316">
        <v>16.7</v>
      </c>
      <c r="G760" s="316">
        <v>66.099999999999994</v>
      </c>
      <c r="H760" s="316">
        <v>6.5</v>
      </c>
      <c r="I760" s="316">
        <v>212.3</v>
      </c>
    </row>
    <row r="761" spans="1:9" x14ac:dyDescent="0.2">
      <c r="A761" s="385"/>
      <c r="C761" s="315">
        <v>44057.875</v>
      </c>
      <c r="D761" s="316">
        <v>1030.0999999999999</v>
      </c>
      <c r="E761" s="316">
        <v>0</v>
      </c>
      <c r="F761" s="316">
        <v>16.8</v>
      </c>
      <c r="G761" s="316">
        <v>64.900000000000006</v>
      </c>
      <c r="H761" s="316">
        <v>6.2</v>
      </c>
      <c r="I761" s="316">
        <v>210</v>
      </c>
    </row>
    <row r="762" spans="1:9" x14ac:dyDescent="0.2">
      <c r="A762" s="385"/>
      <c r="C762" s="315">
        <v>44057.916666666672</v>
      </c>
      <c r="D762" s="316">
        <v>1030</v>
      </c>
      <c r="E762" s="316">
        <v>0</v>
      </c>
      <c r="F762" s="316">
        <v>16.7</v>
      </c>
      <c r="G762" s="316">
        <v>65.8</v>
      </c>
      <c r="H762" s="316">
        <v>6</v>
      </c>
      <c r="I762" s="316">
        <v>208.3</v>
      </c>
    </row>
    <row r="763" spans="1:9" x14ac:dyDescent="0.2">
      <c r="A763" s="385"/>
      <c r="C763" s="315">
        <v>44057.958333333328</v>
      </c>
      <c r="D763" s="316">
        <v>1030.0999999999999</v>
      </c>
      <c r="E763" s="316">
        <v>0</v>
      </c>
      <c r="F763" s="316">
        <v>16.600000000000001</v>
      </c>
      <c r="G763" s="316">
        <v>66.3</v>
      </c>
      <c r="H763" s="316">
        <v>6.1</v>
      </c>
      <c r="I763" s="316">
        <v>210.2</v>
      </c>
    </row>
    <row r="764" spans="1:9" x14ac:dyDescent="0.2">
      <c r="C764" s="348">
        <v>44058</v>
      </c>
      <c r="D764" s="320">
        <v>1029.7</v>
      </c>
      <c r="E764" s="320">
        <v>0</v>
      </c>
      <c r="F764" s="320">
        <v>16.5</v>
      </c>
      <c r="G764" s="320">
        <v>67.5</v>
      </c>
      <c r="H764" s="316">
        <v>5.0999999999999996</v>
      </c>
      <c r="I764" s="316">
        <v>209.8</v>
      </c>
    </row>
    <row r="765" spans="1:9" x14ac:dyDescent="0.2">
      <c r="C765" s="348">
        <v>44058.041666666672</v>
      </c>
      <c r="D765" s="320">
        <v>1029</v>
      </c>
      <c r="E765" s="320">
        <v>0</v>
      </c>
      <c r="F765" s="320">
        <v>16.5</v>
      </c>
      <c r="G765" s="320">
        <v>67.7</v>
      </c>
      <c r="H765" s="316">
        <v>4.7</v>
      </c>
      <c r="I765" s="316">
        <v>224.7</v>
      </c>
    </row>
    <row r="766" spans="1:9" x14ac:dyDescent="0.2">
      <c r="C766" s="348">
        <v>44058.083333333328</v>
      </c>
      <c r="D766" s="320">
        <v>1028.8</v>
      </c>
      <c r="E766" s="320">
        <v>0</v>
      </c>
      <c r="F766" s="320">
        <v>16.399999999999999</v>
      </c>
      <c r="G766" s="320">
        <v>66</v>
      </c>
      <c r="H766" s="316">
        <v>4.3</v>
      </c>
      <c r="I766" s="316">
        <v>204.3</v>
      </c>
    </row>
    <row r="767" spans="1:9" x14ac:dyDescent="0.2">
      <c r="C767" s="348">
        <v>44058.125</v>
      </c>
      <c r="D767" s="320">
        <v>1028.2</v>
      </c>
      <c r="E767" s="320">
        <v>0</v>
      </c>
      <c r="F767" s="320">
        <v>16.600000000000001</v>
      </c>
      <c r="G767" s="320">
        <v>64.2</v>
      </c>
      <c r="H767" s="316">
        <v>4.2</v>
      </c>
      <c r="I767" s="316">
        <v>174</v>
      </c>
    </row>
    <row r="768" spans="1:9" x14ac:dyDescent="0.2">
      <c r="C768" s="348">
        <v>44058.166666666672</v>
      </c>
      <c r="D768" s="320">
        <v>1028.2</v>
      </c>
      <c r="E768" s="320">
        <v>0</v>
      </c>
      <c r="F768" s="320">
        <v>16.399999999999999</v>
      </c>
      <c r="G768" s="320">
        <v>66.400000000000006</v>
      </c>
      <c r="H768" s="316">
        <v>3.6</v>
      </c>
      <c r="I768" s="316">
        <v>199.4</v>
      </c>
    </row>
    <row r="769" spans="3:9" x14ac:dyDescent="0.2">
      <c r="C769" s="348">
        <v>44058.208333333328</v>
      </c>
      <c r="D769" s="320">
        <v>1028.5</v>
      </c>
      <c r="E769" s="320">
        <v>0</v>
      </c>
      <c r="F769" s="320">
        <v>16.5</v>
      </c>
      <c r="G769" s="320">
        <v>63.1</v>
      </c>
      <c r="H769" s="316">
        <v>3.2</v>
      </c>
      <c r="I769" s="316">
        <v>198.5</v>
      </c>
    </row>
    <row r="770" spans="3:9" x14ac:dyDescent="0.2">
      <c r="C770" s="348">
        <v>44058.25</v>
      </c>
      <c r="D770" s="320">
        <v>1029.0999999999999</v>
      </c>
      <c r="E770" s="320">
        <v>0</v>
      </c>
      <c r="F770" s="320">
        <v>16.399999999999999</v>
      </c>
      <c r="G770" s="320">
        <v>65.7</v>
      </c>
      <c r="H770" s="316">
        <v>3.6</v>
      </c>
      <c r="I770" s="316">
        <v>217.4</v>
      </c>
    </row>
    <row r="771" spans="3:9" x14ac:dyDescent="0.2">
      <c r="C771" s="348">
        <v>44058.291666666672</v>
      </c>
      <c r="D771" s="320">
        <v>1029.8</v>
      </c>
      <c r="E771" s="320">
        <v>0</v>
      </c>
      <c r="F771" s="320">
        <v>16.7</v>
      </c>
      <c r="G771" s="320">
        <v>63.5</v>
      </c>
      <c r="H771" s="316">
        <v>4</v>
      </c>
      <c r="I771" s="316">
        <v>205.5</v>
      </c>
    </row>
    <row r="772" spans="3:9" x14ac:dyDescent="0.2">
      <c r="C772" s="348">
        <v>44058.333333333328</v>
      </c>
      <c r="D772" s="320">
        <v>1030.0999999999999</v>
      </c>
      <c r="E772" s="320">
        <v>0</v>
      </c>
      <c r="F772" s="320">
        <v>17</v>
      </c>
      <c r="G772" s="320">
        <v>62.3</v>
      </c>
      <c r="H772" s="316">
        <v>4.5</v>
      </c>
      <c r="I772" s="316">
        <v>224.4</v>
      </c>
    </row>
    <row r="773" spans="3:9" x14ac:dyDescent="0.2">
      <c r="C773" s="348">
        <v>44058.375</v>
      </c>
      <c r="D773" s="320">
        <v>1030.3</v>
      </c>
      <c r="E773" s="320">
        <v>0</v>
      </c>
      <c r="F773" s="320">
        <v>17.399999999999999</v>
      </c>
      <c r="G773" s="320">
        <v>62</v>
      </c>
      <c r="H773" s="316">
        <v>4.5999999999999996</v>
      </c>
      <c r="I773" s="316">
        <v>234.9</v>
      </c>
    </row>
    <row r="774" spans="3:9" x14ac:dyDescent="0.2">
      <c r="C774" s="348">
        <v>44058.416666666672</v>
      </c>
      <c r="D774" s="320">
        <v>1029.5999999999999</v>
      </c>
      <c r="E774" s="320">
        <v>0</v>
      </c>
      <c r="F774" s="320">
        <v>17.899999999999999</v>
      </c>
      <c r="G774" s="320">
        <v>60.4</v>
      </c>
      <c r="H774" s="316">
        <v>6.3</v>
      </c>
      <c r="I774" s="316">
        <v>240.8</v>
      </c>
    </row>
    <row r="775" spans="3:9" x14ac:dyDescent="0.2">
      <c r="C775" s="348">
        <v>44058.458333333328</v>
      </c>
      <c r="D775" s="320">
        <v>1028.7</v>
      </c>
      <c r="E775" s="320">
        <v>0</v>
      </c>
      <c r="F775" s="320">
        <v>18.100000000000001</v>
      </c>
      <c r="G775" s="320">
        <v>60.5</v>
      </c>
      <c r="H775" s="316">
        <v>7.1</v>
      </c>
      <c r="I775" s="316">
        <v>236.5</v>
      </c>
    </row>
    <row r="776" spans="3:9" x14ac:dyDescent="0.2">
      <c r="C776" s="348">
        <v>44058.5</v>
      </c>
      <c r="D776" s="320">
        <v>1028.0999999999999</v>
      </c>
      <c r="E776" s="320">
        <v>0</v>
      </c>
      <c r="F776" s="320">
        <v>18.100000000000001</v>
      </c>
      <c r="G776" s="320">
        <v>60.7</v>
      </c>
      <c r="H776" s="316">
        <v>6.5</v>
      </c>
      <c r="I776" s="316">
        <v>222.5</v>
      </c>
    </row>
    <row r="777" spans="3:9" x14ac:dyDescent="0.2">
      <c r="C777" s="348">
        <v>44058.541666666672</v>
      </c>
      <c r="D777" s="320">
        <v>1027.7</v>
      </c>
      <c r="E777" s="320">
        <v>0</v>
      </c>
      <c r="F777" s="320">
        <v>17.899999999999999</v>
      </c>
      <c r="G777" s="320">
        <v>61.3</v>
      </c>
      <c r="H777" s="316">
        <v>7.6</v>
      </c>
      <c r="I777" s="316">
        <v>229.7</v>
      </c>
    </row>
    <row r="778" spans="3:9" x14ac:dyDescent="0.2">
      <c r="C778" s="348">
        <v>44058.583333333328</v>
      </c>
      <c r="D778" s="320">
        <v>1027.8</v>
      </c>
      <c r="E778" s="320">
        <v>0</v>
      </c>
      <c r="F778" s="320">
        <v>17.399999999999999</v>
      </c>
      <c r="G778" s="320">
        <v>63</v>
      </c>
      <c r="H778" s="316">
        <v>6.5</v>
      </c>
      <c r="I778" s="316">
        <v>217.7</v>
      </c>
    </row>
    <row r="779" spans="3:9" x14ac:dyDescent="0.2">
      <c r="C779" s="348">
        <v>44058.625</v>
      </c>
      <c r="D779" s="320">
        <v>1028.2</v>
      </c>
      <c r="E779" s="320">
        <v>0</v>
      </c>
      <c r="F779" s="320">
        <v>17.100000000000001</v>
      </c>
      <c r="G779" s="320">
        <v>64.099999999999994</v>
      </c>
      <c r="H779" s="316">
        <v>6</v>
      </c>
      <c r="I779" s="316">
        <v>217.9</v>
      </c>
    </row>
    <row r="780" spans="3:9" x14ac:dyDescent="0.2">
      <c r="C780" s="348">
        <v>44058.666666666672</v>
      </c>
      <c r="D780" s="320">
        <v>1028.7</v>
      </c>
      <c r="E780" s="320">
        <v>0</v>
      </c>
      <c r="F780" s="320">
        <v>16.899999999999999</v>
      </c>
      <c r="G780" s="320">
        <v>64.8</v>
      </c>
      <c r="H780" s="316">
        <v>6.1</v>
      </c>
      <c r="I780" s="316">
        <v>210.5</v>
      </c>
    </row>
    <row r="781" spans="3:9" x14ac:dyDescent="0.2">
      <c r="C781" s="348">
        <v>44058.708333333328</v>
      </c>
      <c r="D781" s="320">
        <v>1028.9000000000001</v>
      </c>
      <c r="E781" s="320">
        <v>0</v>
      </c>
      <c r="F781" s="320">
        <v>16.7</v>
      </c>
      <c r="G781" s="320">
        <v>65.400000000000006</v>
      </c>
      <c r="H781" s="316">
        <v>6.1</v>
      </c>
      <c r="I781" s="316">
        <v>210.9</v>
      </c>
    </row>
    <row r="782" spans="3:9" x14ac:dyDescent="0.2">
      <c r="C782" s="348">
        <v>44058.75</v>
      </c>
      <c r="D782" s="320">
        <v>1029.5</v>
      </c>
      <c r="E782" s="320">
        <v>0</v>
      </c>
      <c r="F782" s="320">
        <v>16.7</v>
      </c>
      <c r="G782" s="320">
        <v>65.5</v>
      </c>
      <c r="H782" s="316">
        <v>5.8</v>
      </c>
      <c r="I782" s="316">
        <v>199.3</v>
      </c>
    </row>
    <row r="783" spans="3:9" x14ac:dyDescent="0.2">
      <c r="C783" s="348">
        <v>44058.791666666672</v>
      </c>
      <c r="D783" s="320">
        <v>1030.0999999999999</v>
      </c>
      <c r="E783" s="320">
        <v>0</v>
      </c>
      <c r="F783" s="320">
        <v>16.399999999999999</v>
      </c>
      <c r="G783" s="320">
        <v>67.7</v>
      </c>
      <c r="H783" s="316">
        <v>6.6</v>
      </c>
      <c r="I783" s="316">
        <v>193.2</v>
      </c>
    </row>
    <row r="784" spans="3:9" x14ac:dyDescent="0.2">
      <c r="C784" s="348">
        <v>44058.833333333328</v>
      </c>
      <c r="D784" s="320">
        <v>1030.3</v>
      </c>
      <c r="E784" s="320">
        <v>0</v>
      </c>
      <c r="F784" s="320">
        <v>16.399999999999999</v>
      </c>
      <c r="G784" s="320">
        <v>66.3</v>
      </c>
      <c r="H784" s="316">
        <v>6.2</v>
      </c>
      <c r="I784" s="316">
        <v>204.1</v>
      </c>
    </row>
    <row r="785" spans="3:9" x14ac:dyDescent="0.2">
      <c r="C785" s="348">
        <v>44058.875</v>
      </c>
      <c r="D785" s="320">
        <v>1029.9000000000001</v>
      </c>
      <c r="E785" s="320">
        <v>0</v>
      </c>
      <c r="F785" s="320">
        <v>16.399999999999999</v>
      </c>
      <c r="G785" s="320">
        <v>66.400000000000006</v>
      </c>
      <c r="H785" s="316">
        <v>5.9</v>
      </c>
      <c r="I785" s="316">
        <v>208.4</v>
      </c>
    </row>
    <row r="786" spans="3:9" x14ac:dyDescent="0.2">
      <c r="C786" s="348">
        <v>44058.916666666672</v>
      </c>
      <c r="D786" s="320">
        <v>1029.9000000000001</v>
      </c>
      <c r="E786" s="320">
        <v>0</v>
      </c>
      <c r="F786" s="320">
        <v>16.5</v>
      </c>
      <c r="G786" s="320">
        <v>66.400000000000006</v>
      </c>
      <c r="H786" s="316">
        <v>5.6</v>
      </c>
      <c r="I786" s="316">
        <v>207</v>
      </c>
    </row>
    <row r="787" spans="3:9" x14ac:dyDescent="0.2">
      <c r="C787" s="348">
        <v>44058.958333333328</v>
      </c>
      <c r="D787" s="320">
        <v>1029.7</v>
      </c>
      <c r="E787" s="320">
        <v>0</v>
      </c>
      <c r="F787" s="320">
        <v>16.399999999999999</v>
      </c>
      <c r="G787" s="320">
        <v>66.7</v>
      </c>
      <c r="H787" s="316">
        <v>4.9000000000000004</v>
      </c>
      <c r="I787" s="316">
        <v>206.6</v>
      </c>
    </row>
    <row r="788" spans="3:9" x14ac:dyDescent="0.2">
      <c r="C788" s="348">
        <v>44059</v>
      </c>
      <c r="D788" s="320">
        <v>1029.2</v>
      </c>
      <c r="E788" s="320">
        <v>0</v>
      </c>
      <c r="F788" s="320">
        <v>16.399999999999999</v>
      </c>
      <c r="G788" s="320">
        <v>66.599999999999994</v>
      </c>
      <c r="H788" s="316">
        <v>4.9000000000000004</v>
      </c>
      <c r="I788" s="316">
        <v>215.2</v>
      </c>
    </row>
    <row r="789" spans="3:9" x14ac:dyDescent="0.2">
      <c r="C789" s="348">
        <v>44059.041666666672</v>
      </c>
      <c r="D789" s="320">
        <v>1029</v>
      </c>
      <c r="E789" s="320">
        <v>0</v>
      </c>
      <c r="F789" s="320">
        <v>16.3</v>
      </c>
      <c r="G789" s="320">
        <v>68.400000000000006</v>
      </c>
      <c r="H789" s="316">
        <v>4.9000000000000004</v>
      </c>
      <c r="I789" s="316">
        <v>217.3</v>
      </c>
    </row>
    <row r="790" spans="3:9" x14ac:dyDescent="0.2">
      <c r="C790" s="348">
        <v>44059.083333333328</v>
      </c>
      <c r="D790" s="320">
        <v>1029</v>
      </c>
      <c r="E790" s="320">
        <v>0</v>
      </c>
      <c r="F790" s="320">
        <v>16.2</v>
      </c>
      <c r="G790" s="320">
        <v>69.599999999999994</v>
      </c>
      <c r="H790" s="316">
        <v>4.0999999999999996</v>
      </c>
      <c r="I790" s="316">
        <v>206.7</v>
      </c>
    </row>
    <row r="791" spans="3:9" x14ac:dyDescent="0.2">
      <c r="C791" s="348">
        <v>44059.125</v>
      </c>
      <c r="D791" s="320">
        <v>1028.9000000000001</v>
      </c>
      <c r="E791" s="320">
        <v>0</v>
      </c>
      <c r="F791" s="320">
        <v>16.2</v>
      </c>
      <c r="G791" s="320">
        <v>69</v>
      </c>
      <c r="H791" s="316">
        <v>4.7</v>
      </c>
      <c r="I791" s="316">
        <v>212.3</v>
      </c>
    </row>
    <row r="792" spans="3:9" x14ac:dyDescent="0.2">
      <c r="C792" s="348">
        <v>44059.166666666672</v>
      </c>
      <c r="D792" s="320">
        <v>1028.9000000000001</v>
      </c>
      <c r="E792" s="320">
        <v>0</v>
      </c>
      <c r="F792" s="320">
        <v>16.2</v>
      </c>
      <c r="G792" s="320">
        <v>67.2</v>
      </c>
      <c r="H792" s="316">
        <v>4.7</v>
      </c>
      <c r="I792" s="316">
        <v>198.8</v>
      </c>
    </row>
    <row r="793" spans="3:9" x14ac:dyDescent="0.2">
      <c r="C793" s="348">
        <v>44059.208333333328</v>
      </c>
      <c r="D793" s="320">
        <v>1029.2</v>
      </c>
      <c r="E793" s="320">
        <v>0</v>
      </c>
      <c r="F793" s="320">
        <v>16.2</v>
      </c>
      <c r="G793" s="320">
        <v>66.099999999999994</v>
      </c>
      <c r="H793" s="316">
        <v>4</v>
      </c>
      <c r="I793" s="316">
        <v>153.30000000000001</v>
      </c>
    </row>
    <row r="794" spans="3:9" x14ac:dyDescent="0.2">
      <c r="C794" s="348">
        <v>44059.25</v>
      </c>
      <c r="D794" s="320">
        <v>1030</v>
      </c>
      <c r="E794" s="320">
        <v>0</v>
      </c>
      <c r="F794" s="320">
        <v>16.2</v>
      </c>
      <c r="G794" s="320">
        <v>63.8</v>
      </c>
      <c r="H794" s="316">
        <v>3.7</v>
      </c>
      <c r="I794" s="316">
        <v>165.7</v>
      </c>
    </row>
    <row r="795" spans="3:9" x14ac:dyDescent="0.2">
      <c r="C795" s="348">
        <v>44059.291666666672</v>
      </c>
      <c r="D795" s="320">
        <v>1030.8</v>
      </c>
      <c r="E795" s="320">
        <v>0</v>
      </c>
      <c r="F795" s="320">
        <v>16.399999999999999</v>
      </c>
      <c r="G795" s="320">
        <v>62.9</v>
      </c>
      <c r="H795" s="316">
        <v>3.1</v>
      </c>
      <c r="I795" s="316">
        <v>120</v>
      </c>
    </row>
    <row r="796" spans="3:9" x14ac:dyDescent="0.2">
      <c r="C796" s="348">
        <v>44059.333333333328</v>
      </c>
      <c r="D796" s="320">
        <v>1031.3</v>
      </c>
      <c r="E796" s="320">
        <v>0</v>
      </c>
      <c r="F796" s="320">
        <v>16.5</v>
      </c>
      <c r="G796" s="320">
        <v>67.099999999999994</v>
      </c>
      <c r="H796" s="316">
        <v>3.1</v>
      </c>
      <c r="I796" s="316">
        <v>331.7</v>
      </c>
    </row>
    <row r="797" spans="3:9" x14ac:dyDescent="0.2">
      <c r="C797" s="348">
        <v>44059.375</v>
      </c>
      <c r="D797" s="320">
        <v>1031.2</v>
      </c>
      <c r="E797" s="320">
        <v>0</v>
      </c>
      <c r="F797" s="320">
        <v>16.899999999999999</v>
      </c>
      <c r="G797" s="320">
        <v>64.8</v>
      </c>
      <c r="H797" s="316">
        <v>3.4</v>
      </c>
      <c r="I797" s="316">
        <v>327</v>
      </c>
    </row>
    <row r="798" spans="3:9" x14ac:dyDescent="0.2">
      <c r="C798" s="348">
        <v>44059.416666666672</v>
      </c>
      <c r="D798" s="320">
        <v>1030.9000000000001</v>
      </c>
      <c r="E798" s="320">
        <v>0</v>
      </c>
      <c r="F798" s="320">
        <v>17.600000000000001</v>
      </c>
      <c r="G798" s="320">
        <v>61.2</v>
      </c>
      <c r="H798" s="316">
        <v>5</v>
      </c>
      <c r="I798" s="316">
        <v>261.8</v>
      </c>
    </row>
    <row r="799" spans="3:9" x14ac:dyDescent="0.2">
      <c r="C799" s="348">
        <v>44059.458333333328</v>
      </c>
      <c r="D799" s="320">
        <v>1029.9000000000001</v>
      </c>
      <c r="E799" s="320">
        <v>0</v>
      </c>
      <c r="F799" s="320">
        <v>17.899999999999999</v>
      </c>
      <c r="G799" s="320">
        <v>60.1</v>
      </c>
      <c r="H799" s="316">
        <v>5.9</v>
      </c>
      <c r="I799" s="316">
        <v>283.39999999999998</v>
      </c>
    </row>
    <row r="800" spans="3:9" x14ac:dyDescent="0.2">
      <c r="C800" s="348">
        <v>44059.5</v>
      </c>
      <c r="D800" s="320">
        <v>1029.0999999999999</v>
      </c>
      <c r="E800" s="320">
        <v>0</v>
      </c>
      <c r="F800" s="320">
        <v>18.399999999999999</v>
      </c>
      <c r="G800" s="320">
        <v>57.9</v>
      </c>
      <c r="H800" s="316">
        <v>6.3</v>
      </c>
      <c r="I800" s="316">
        <v>283.89999999999998</v>
      </c>
    </row>
    <row r="801" spans="3:9" x14ac:dyDescent="0.2">
      <c r="C801" s="348">
        <v>44059.541666666672</v>
      </c>
      <c r="D801" s="320">
        <v>1028.5999999999999</v>
      </c>
      <c r="E801" s="320">
        <v>0</v>
      </c>
      <c r="F801" s="320">
        <v>18.3</v>
      </c>
      <c r="G801" s="320">
        <v>59.8</v>
      </c>
      <c r="H801" s="316">
        <v>7.2</v>
      </c>
      <c r="I801" s="316">
        <v>291.10000000000002</v>
      </c>
    </row>
    <row r="802" spans="3:9" x14ac:dyDescent="0.2">
      <c r="C802" s="348">
        <v>44059.583333333328</v>
      </c>
      <c r="D802" s="320">
        <v>1028.7</v>
      </c>
      <c r="E802" s="320">
        <v>0</v>
      </c>
      <c r="F802" s="320">
        <v>18.100000000000001</v>
      </c>
      <c r="G802" s="320">
        <v>60.7</v>
      </c>
      <c r="H802" s="316">
        <v>7.1</v>
      </c>
      <c r="I802" s="316">
        <v>289.39999999999998</v>
      </c>
    </row>
    <row r="803" spans="3:9" x14ac:dyDescent="0.2">
      <c r="C803" s="348">
        <v>44059.625</v>
      </c>
      <c r="D803" s="320">
        <v>1029</v>
      </c>
      <c r="E803" s="320">
        <v>0</v>
      </c>
      <c r="F803" s="320">
        <v>17.7</v>
      </c>
      <c r="G803" s="320">
        <v>64.099999999999994</v>
      </c>
      <c r="H803" s="316">
        <v>7</v>
      </c>
      <c r="I803" s="316">
        <v>265.7</v>
      </c>
    </row>
    <row r="804" spans="3:9" x14ac:dyDescent="0.2">
      <c r="C804" s="348">
        <v>44059.666666666672</v>
      </c>
      <c r="D804" s="320">
        <v>1029.2</v>
      </c>
      <c r="E804" s="320">
        <v>0</v>
      </c>
      <c r="F804" s="320">
        <v>17.2</v>
      </c>
      <c r="G804" s="320">
        <v>66.8</v>
      </c>
      <c r="H804" s="316">
        <v>6.3</v>
      </c>
      <c r="I804" s="316">
        <v>225</v>
      </c>
    </row>
    <row r="805" spans="3:9" x14ac:dyDescent="0.2">
      <c r="C805" s="348">
        <v>44059.708333333328</v>
      </c>
      <c r="D805" s="320">
        <v>1029.5999999999999</v>
      </c>
      <c r="E805" s="320">
        <v>0</v>
      </c>
      <c r="F805" s="320">
        <v>16.7</v>
      </c>
      <c r="G805" s="320">
        <v>68.099999999999994</v>
      </c>
      <c r="H805" s="316">
        <v>6</v>
      </c>
      <c r="I805" s="316">
        <v>214.5</v>
      </c>
    </row>
    <row r="806" spans="3:9" x14ac:dyDescent="0.2">
      <c r="C806" s="348">
        <v>44059.75</v>
      </c>
      <c r="D806" s="320">
        <v>1029.5999999999999</v>
      </c>
      <c r="E806" s="320">
        <v>0</v>
      </c>
      <c r="F806" s="320">
        <v>16.399999999999999</v>
      </c>
      <c r="G806" s="320">
        <v>69</v>
      </c>
      <c r="H806" s="316">
        <v>6.1</v>
      </c>
      <c r="I806" s="316">
        <v>214.9</v>
      </c>
    </row>
    <row r="807" spans="3:9" x14ac:dyDescent="0.2">
      <c r="C807" s="348">
        <v>44059.791666666672</v>
      </c>
      <c r="D807" s="320">
        <v>1029.9000000000001</v>
      </c>
      <c r="E807" s="320">
        <v>0</v>
      </c>
      <c r="F807" s="320">
        <v>16.100000000000001</v>
      </c>
      <c r="G807" s="320">
        <v>71</v>
      </c>
      <c r="H807" s="316">
        <v>6.3</v>
      </c>
      <c r="I807" s="316">
        <v>216.7</v>
      </c>
    </row>
    <row r="808" spans="3:9" x14ac:dyDescent="0.2">
      <c r="C808" s="348">
        <v>44059.833333333328</v>
      </c>
      <c r="D808" s="320">
        <v>1030.5999999999999</v>
      </c>
      <c r="E808" s="320">
        <v>0</v>
      </c>
      <c r="F808" s="320">
        <v>16</v>
      </c>
      <c r="G808" s="320">
        <v>70.7</v>
      </c>
      <c r="H808" s="316">
        <v>5.7</v>
      </c>
      <c r="I808" s="316">
        <v>208.4</v>
      </c>
    </row>
    <row r="809" spans="3:9" x14ac:dyDescent="0.2">
      <c r="C809" s="348">
        <v>44059.875</v>
      </c>
      <c r="D809" s="320">
        <v>1031</v>
      </c>
      <c r="E809" s="320">
        <v>0</v>
      </c>
      <c r="F809" s="320">
        <v>16</v>
      </c>
      <c r="G809" s="320">
        <v>70.2</v>
      </c>
      <c r="H809" s="316">
        <v>6.4</v>
      </c>
      <c r="I809" s="316">
        <v>183.4</v>
      </c>
    </row>
    <row r="810" spans="3:9" x14ac:dyDescent="0.2">
      <c r="C810" s="348">
        <v>44059.916666666672</v>
      </c>
      <c r="D810" s="320">
        <v>1030.9000000000001</v>
      </c>
      <c r="E810" s="320">
        <v>0</v>
      </c>
      <c r="F810" s="320">
        <v>16.100000000000001</v>
      </c>
      <c r="G810" s="320">
        <v>70.599999999999994</v>
      </c>
      <c r="H810" s="316">
        <v>5.8</v>
      </c>
      <c r="I810" s="316">
        <v>196.9</v>
      </c>
    </row>
    <row r="811" spans="3:9" x14ac:dyDescent="0.2">
      <c r="C811" s="348">
        <v>44059.958333333328</v>
      </c>
      <c r="D811" s="320">
        <v>1030.8</v>
      </c>
      <c r="E811" s="320">
        <v>0</v>
      </c>
      <c r="F811" s="320">
        <v>16.2</v>
      </c>
      <c r="G811" s="320">
        <v>68.8</v>
      </c>
      <c r="H811" s="316">
        <v>5.7</v>
      </c>
      <c r="I811" s="316">
        <v>208.5</v>
      </c>
    </row>
    <row r="812" spans="3:9" x14ac:dyDescent="0.2">
      <c r="C812" s="348">
        <v>44060</v>
      </c>
      <c r="D812" s="320">
        <v>1030.5</v>
      </c>
      <c r="E812" s="320">
        <v>0</v>
      </c>
      <c r="F812" s="320">
        <v>16.2</v>
      </c>
      <c r="G812" s="320">
        <v>68.2</v>
      </c>
      <c r="H812" s="316">
        <v>5.4</v>
      </c>
      <c r="I812" s="316">
        <v>197.5</v>
      </c>
    </row>
    <row r="813" spans="3:9" x14ac:dyDescent="0.2">
      <c r="C813" s="348">
        <v>44060.041666666672</v>
      </c>
      <c r="D813" s="320">
        <v>1030.3</v>
      </c>
      <c r="E813" s="320">
        <v>0</v>
      </c>
      <c r="F813" s="320">
        <v>16.2</v>
      </c>
      <c r="G813" s="320">
        <v>67.8</v>
      </c>
      <c r="H813" s="316">
        <v>5.7</v>
      </c>
      <c r="I813" s="316">
        <v>189.6</v>
      </c>
    </row>
    <row r="814" spans="3:9" x14ac:dyDescent="0.2">
      <c r="C814" s="348">
        <v>44060.083333333328</v>
      </c>
      <c r="D814" s="320">
        <v>1030</v>
      </c>
      <c r="E814" s="320">
        <v>0</v>
      </c>
      <c r="F814" s="320">
        <v>16.2</v>
      </c>
      <c r="G814" s="320">
        <v>67.2</v>
      </c>
      <c r="H814" s="316">
        <v>4.9000000000000004</v>
      </c>
      <c r="I814" s="316">
        <v>194.6</v>
      </c>
    </row>
    <row r="815" spans="3:9" x14ac:dyDescent="0.2">
      <c r="C815" s="348">
        <v>44060.125</v>
      </c>
      <c r="D815" s="320">
        <v>1030</v>
      </c>
      <c r="E815" s="320">
        <v>0</v>
      </c>
      <c r="F815" s="320">
        <v>16.2</v>
      </c>
      <c r="G815" s="320">
        <v>67.2</v>
      </c>
      <c r="H815" s="316">
        <v>4.7</v>
      </c>
      <c r="I815" s="316">
        <v>204.9</v>
      </c>
    </row>
    <row r="816" spans="3:9" x14ac:dyDescent="0.2">
      <c r="C816" s="348">
        <v>44060.166666666672</v>
      </c>
      <c r="D816" s="320">
        <v>1030</v>
      </c>
      <c r="E816" s="320">
        <v>0</v>
      </c>
      <c r="F816" s="320">
        <v>16.100000000000001</v>
      </c>
      <c r="G816" s="320">
        <v>67.8</v>
      </c>
      <c r="H816" s="316">
        <v>4.3</v>
      </c>
      <c r="I816" s="316">
        <v>214.9</v>
      </c>
    </row>
    <row r="817" spans="3:9" x14ac:dyDescent="0.2">
      <c r="C817" s="348">
        <v>44060.208333333328</v>
      </c>
      <c r="D817" s="320">
        <v>1030.2</v>
      </c>
      <c r="E817" s="320">
        <v>0</v>
      </c>
      <c r="F817" s="320">
        <v>15.8</v>
      </c>
      <c r="G817" s="320">
        <v>70.599999999999994</v>
      </c>
      <c r="H817" s="316">
        <v>3.6</v>
      </c>
      <c r="I817" s="316">
        <v>321</v>
      </c>
    </row>
    <row r="818" spans="3:9" x14ac:dyDescent="0.2">
      <c r="C818" s="348">
        <v>44060.25</v>
      </c>
      <c r="D818" s="320">
        <v>1031</v>
      </c>
      <c r="E818" s="320">
        <v>0</v>
      </c>
      <c r="F818" s="320">
        <v>15.7</v>
      </c>
      <c r="G818" s="320">
        <v>72.3</v>
      </c>
      <c r="H818" s="316">
        <v>3.5</v>
      </c>
      <c r="I818" s="316">
        <v>275.60000000000002</v>
      </c>
    </row>
    <row r="819" spans="3:9" x14ac:dyDescent="0.2">
      <c r="C819" s="348">
        <v>44060.291666666672</v>
      </c>
      <c r="D819" s="320">
        <v>1031.3</v>
      </c>
      <c r="E819" s="320">
        <v>0</v>
      </c>
      <c r="F819" s="320">
        <v>15.8</v>
      </c>
      <c r="G819" s="320">
        <v>69.3</v>
      </c>
      <c r="H819" s="316">
        <v>5</v>
      </c>
      <c r="I819" s="316">
        <v>218.8</v>
      </c>
    </row>
    <row r="820" spans="3:9" x14ac:dyDescent="0.2">
      <c r="C820" s="348">
        <v>44060.333333333328</v>
      </c>
      <c r="D820" s="320">
        <v>1032.0999999999999</v>
      </c>
      <c r="E820" s="320">
        <v>0</v>
      </c>
      <c r="F820" s="320">
        <v>15.9</v>
      </c>
      <c r="G820" s="320">
        <v>70.099999999999994</v>
      </c>
      <c r="H820" s="316">
        <v>4.8</v>
      </c>
      <c r="I820" s="316">
        <v>213.5</v>
      </c>
    </row>
    <row r="821" spans="3:9" x14ac:dyDescent="0.2">
      <c r="C821" s="348">
        <v>44060.375</v>
      </c>
      <c r="D821" s="320">
        <v>1032.0999999999999</v>
      </c>
      <c r="E821" s="320">
        <v>0</v>
      </c>
      <c r="F821" s="320">
        <v>16.399999999999999</v>
      </c>
      <c r="G821" s="320">
        <v>68.099999999999994</v>
      </c>
      <c r="H821" s="316">
        <v>4.9000000000000004</v>
      </c>
      <c r="I821" s="316">
        <v>242.3</v>
      </c>
    </row>
    <row r="822" spans="3:9" x14ac:dyDescent="0.2">
      <c r="C822" s="348">
        <v>44060.416666666672</v>
      </c>
      <c r="D822" s="320">
        <v>1031.8</v>
      </c>
      <c r="E822" s="320">
        <v>0</v>
      </c>
      <c r="F822" s="320">
        <v>16.8</v>
      </c>
      <c r="G822" s="320">
        <v>66.5</v>
      </c>
      <c r="H822" s="316">
        <v>5.8</v>
      </c>
      <c r="I822" s="316">
        <v>280</v>
      </c>
    </row>
    <row r="823" spans="3:9" x14ac:dyDescent="0.2">
      <c r="C823" s="348">
        <v>44060.458333333328</v>
      </c>
      <c r="D823" s="320">
        <v>1031.5</v>
      </c>
      <c r="E823" s="320">
        <v>0</v>
      </c>
      <c r="F823" s="320">
        <v>16.8</v>
      </c>
      <c r="G823" s="320">
        <v>65.7</v>
      </c>
      <c r="H823" s="316">
        <v>6</v>
      </c>
      <c r="I823" s="316">
        <v>275</v>
      </c>
    </row>
    <row r="824" spans="3:9" x14ac:dyDescent="0.2">
      <c r="C824" s="348">
        <v>44060.5</v>
      </c>
      <c r="D824" s="320">
        <v>1030.8</v>
      </c>
      <c r="E824" s="320">
        <v>0</v>
      </c>
      <c r="F824" s="320">
        <v>17.100000000000001</v>
      </c>
      <c r="G824" s="320">
        <v>63.5</v>
      </c>
      <c r="H824" s="316">
        <v>6.3</v>
      </c>
      <c r="I824" s="316">
        <v>268.8</v>
      </c>
    </row>
    <row r="825" spans="3:9" x14ac:dyDescent="0.2">
      <c r="C825" s="348">
        <v>44060.541666666672</v>
      </c>
      <c r="D825" s="320">
        <v>1030.0999999999999</v>
      </c>
      <c r="E825" s="320">
        <v>0</v>
      </c>
      <c r="F825" s="320">
        <v>17.399999999999999</v>
      </c>
      <c r="G825" s="320">
        <v>61.5</v>
      </c>
      <c r="H825" s="316">
        <v>6.2</v>
      </c>
      <c r="I825" s="316">
        <v>252.3</v>
      </c>
    </row>
    <row r="826" spans="3:9" x14ac:dyDescent="0.2">
      <c r="C826" s="348">
        <v>44060.583333333328</v>
      </c>
      <c r="D826" s="320">
        <v>1029.8</v>
      </c>
      <c r="E826" s="320">
        <v>0</v>
      </c>
      <c r="F826" s="320">
        <v>17.399999999999999</v>
      </c>
      <c r="G826" s="320">
        <v>61.7</v>
      </c>
      <c r="H826" s="316">
        <v>6.1</v>
      </c>
      <c r="I826" s="316">
        <v>246.6</v>
      </c>
    </row>
    <row r="827" spans="3:9" x14ac:dyDescent="0.2">
      <c r="C827" s="348">
        <v>44060.625</v>
      </c>
      <c r="D827" s="320">
        <v>1030.2</v>
      </c>
      <c r="E827" s="320">
        <v>0</v>
      </c>
      <c r="F827" s="320">
        <v>17.2</v>
      </c>
      <c r="G827" s="320">
        <v>62.9</v>
      </c>
      <c r="H827" s="316">
        <v>5.8</v>
      </c>
      <c r="I827" s="316">
        <v>238.7</v>
      </c>
    </row>
    <row r="828" spans="3:9" x14ac:dyDescent="0.2">
      <c r="C828" s="348">
        <v>44060.666666666672</v>
      </c>
      <c r="D828" s="320">
        <v>1030.3</v>
      </c>
      <c r="E828" s="320">
        <v>0</v>
      </c>
      <c r="F828" s="320">
        <v>16.8</v>
      </c>
      <c r="G828" s="320">
        <v>64.400000000000006</v>
      </c>
      <c r="H828" s="316">
        <v>4.9000000000000004</v>
      </c>
      <c r="I828" s="316">
        <v>219.8</v>
      </c>
    </row>
    <row r="829" spans="3:9" x14ac:dyDescent="0.2">
      <c r="C829" s="348">
        <v>44060.708333333328</v>
      </c>
      <c r="D829" s="320">
        <v>1030.9000000000001</v>
      </c>
      <c r="E829" s="320">
        <v>0</v>
      </c>
      <c r="F829" s="320">
        <v>16.5</v>
      </c>
      <c r="G829" s="320">
        <v>66.5</v>
      </c>
      <c r="H829" s="316">
        <v>4.4000000000000004</v>
      </c>
      <c r="I829" s="316">
        <v>227.2</v>
      </c>
    </row>
    <row r="830" spans="3:9" x14ac:dyDescent="0.2">
      <c r="C830" s="348">
        <v>44060.75</v>
      </c>
      <c r="D830" s="320">
        <v>1031.3</v>
      </c>
      <c r="E830" s="320">
        <v>0</v>
      </c>
      <c r="F830" s="320">
        <v>16.3</v>
      </c>
      <c r="G830" s="320">
        <v>67.8</v>
      </c>
      <c r="H830" s="316">
        <v>3.4</v>
      </c>
      <c r="I830" s="316">
        <v>231</v>
      </c>
    </row>
    <row r="831" spans="3:9" x14ac:dyDescent="0.2">
      <c r="C831" s="348">
        <v>44060.791666666672</v>
      </c>
      <c r="D831" s="320">
        <v>1031.9000000000001</v>
      </c>
      <c r="E831" s="320">
        <v>0</v>
      </c>
      <c r="F831" s="320">
        <v>16.3</v>
      </c>
      <c r="G831" s="320">
        <v>68.2</v>
      </c>
      <c r="H831" s="316">
        <v>3.3</v>
      </c>
      <c r="I831" s="316">
        <v>222.4</v>
      </c>
    </row>
    <row r="832" spans="3:9" x14ac:dyDescent="0.2">
      <c r="C832" s="348">
        <v>44060.833333333328</v>
      </c>
      <c r="D832" s="320">
        <v>1032.3</v>
      </c>
      <c r="E832" s="320">
        <v>0</v>
      </c>
      <c r="F832" s="320">
        <v>16.3</v>
      </c>
      <c r="G832" s="320">
        <v>68.7</v>
      </c>
      <c r="H832" s="316">
        <v>3.6</v>
      </c>
      <c r="I832" s="316">
        <v>220.8</v>
      </c>
    </row>
    <row r="833" spans="3:9" x14ac:dyDescent="0.2">
      <c r="C833" s="348">
        <v>44060.875</v>
      </c>
      <c r="D833" s="320">
        <v>1032.8</v>
      </c>
      <c r="E833" s="320">
        <v>0</v>
      </c>
      <c r="F833" s="320">
        <v>16.2</v>
      </c>
      <c r="G833" s="320">
        <v>69.3</v>
      </c>
      <c r="H833" s="316">
        <v>3.8</v>
      </c>
      <c r="I833" s="316">
        <v>217.6</v>
      </c>
    </row>
    <row r="834" spans="3:9" x14ac:dyDescent="0.2">
      <c r="C834" s="348">
        <v>44060.916666666672</v>
      </c>
      <c r="D834" s="320">
        <v>1032.5999999999999</v>
      </c>
      <c r="E834" s="320">
        <v>0</v>
      </c>
      <c r="F834" s="320">
        <v>16.100000000000001</v>
      </c>
      <c r="G834" s="320">
        <v>70.5</v>
      </c>
      <c r="H834" s="316">
        <v>3.6</v>
      </c>
      <c r="I834" s="316">
        <v>224.2</v>
      </c>
    </row>
    <row r="835" spans="3:9" x14ac:dyDescent="0.2">
      <c r="C835" s="348">
        <v>44060.958333333328</v>
      </c>
      <c r="D835" s="320">
        <v>1032.5</v>
      </c>
      <c r="E835" s="320">
        <v>0</v>
      </c>
      <c r="F835" s="320">
        <v>15.9</v>
      </c>
      <c r="G835" s="320">
        <v>71.3</v>
      </c>
      <c r="H835" s="316">
        <v>3.4</v>
      </c>
      <c r="I835" s="316">
        <v>208.7</v>
      </c>
    </row>
    <row r="836" spans="3:9" x14ac:dyDescent="0.2">
      <c r="C836" s="348">
        <v>44061</v>
      </c>
      <c r="D836" s="320">
        <v>1032.5999999999999</v>
      </c>
      <c r="E836" s="320">
        <v>0</v>
      </c>
      <c r="F836" s="320">
        <v>16</v>
      </c>
      <c r="G836" s="320">
        <v>70.8</v>
      </c>
      <c r="H836" s="316">
        <v>2.9</v>
      </c>
      <c r="I836" s="316">
        <v>201.2</v>
      </c>
    </row>
    <row r="837" spans="3:9" x14ac:dyDescent="0.2">
      <c r="C837" s="348">
        <v>44061.041666666672</v>
      </c>
      <c r="D837" s="320">
        <v>1032.3</v>
      </c>
      <c r="E837" s="320">
        <v>0</v>
      </c>
      <c r="F837" s="320">
        <v>16</v>
      </c>
      <c r="G837" s="320">
        <v>71</v>
      </c>
      <c r="H837" s="316">
        <v>3.8</v>
      </c>
      <c r="I837" s="316">
        <v>194.9</v>
      </c>
    </row>
    <row r="838" spans="3:9" x14ac:dyDescent="0.2">
      <c r="C838" s="348">
        <v>44061.083333333328</v>
      </c>
      <c r="D838" s="320">
        <v>1031.9000000000001</v>
      </c>
      <c r="E838" s="320">
        <v>0</v>
      </c>
      <c r="F838" s="320">
        <v>15.7</v>
      </c>
      <c r="G838" s="320">
        <v>72.599999999999994</v>
      </c>
      <c r="H838" s="316">
        <v>4.2</v>
      </c>
      <c r="I838" s="316">
        <v>196</v>
      </c>
    </row>
    <row r="839" spans="3:9" x14ac:dyDescent="0.2">
      <c r="C839" s="348">
        <v>44061.125</v>
      </c>
      <c r="D839" s="320">
        <v>1031.9000000000001</v>
      </c>
      <c r="E839" s="320">
        <v>0</v>
      </c>
      <c r="F839" s="320">
        <v>15.5</v>
      </c>
      <c r="G839" s="320">
        <v>74.7</v>
      </c>
      <c r="H839" s="316">
        <v>3.6</v>
      </c>
      <c r="I839" s="316">
        <v>157.6</v>
      </c>
    </row>
    <row r="840" spans="3:9" x14ac:dyDescent="0.2">
      <c r="C840" s="348">
        <v>44061.166666666672</v>
      </c>
      <c r="D840" s="320">
        <v>1032.0999999999999</v>
      </c>
      <c r="E840" s="320">
        <v>0</v>
      </c>
      <c r="F840" s="320">
        <v>15.3</v>
      </c>
      <c r="G840" s="320">
        <v>75.599999999999994</v>
      </c>
      <c r="H840" s="316">
        <v>2.8</v>
      </c>
      <c r="I840" s="316">
        <v>69.5</v>
      </c>
    </row>
    <row r="841" spans="3:9" x14ac:dyDescent="0.2">
      <c r="C841" s="348">
        <v>44061.208333333328</v>
      </c>
      <c r="D841" s="320">
        <v>1032.7</v>
      </c>
      <c r="E841" s="320">
        <v>0</v>
      </c>
      <c r="F841" s="320">
        <v>15.3</v>
      </c>
      <c r="G841" s="320">
        <v>76.099999999999994</v>
      </c>
      <c r="H841" s="316">
        <v>2.6</v>
      </c>
      <c r="I841" s="316">
        <v>312.5</v>
      </c>
    </row>
    <row r="842" spans="3:9" x14ac:dyDescent="0.2">
      <c r="C842" s="348">
        <v>44061.25</v>
      </c>
      <c r="D842" s="320">
        <v>1033.5</v>
      </c>
      <c r="E842" s="320">
        <v>0</v>
      </c>
      <c r="F842" s="320">
        <v>15.2</v>
      </c>
      <c r="G842" s="320">
        <v>77</v>
      </c>
      <c r="H842" s="316">
        <v>3.2</v>
      </c>
      <c r="I842" s="316">
        <v>263.10000000000002</v>
      </c>
    </row>
    <row r="843" spans="3:9" x14ac:dyDescent="0.2">
      <c r="C843" s="348">
        <v>44061.291666666672</v>
      </c>
      <c r="D843" s="320">
        <v>1033.8</v>
      </c>
      <c r="E843" s="320">
        <v>0</v>
      </c>
      <c r="F843" s="320">
        <v>15.2</v>
      </c>
      <c r="G843" s="320">
        <v>77.2</v>
      </c>
      <c r="H843" s="316">
        <v>3.4</v>
      </c>
      <c r="I843" s="316">
        <v>183.8</v>
      </c>
    </row>
    <row r="844" spans="3:9" x14ac:dyDescent="0.2">
      <c r="C844" s="348">
        <v>44061.333333333328</v>
      </c>
      <c r="D844" s="320">
        <v>1034.5999999999999</v>
      </c>
      <c r="E844" s="320">
        <v>0</v>
      </c>
      <c r="F844" s="320">
        <v>15.5</v>
      </c>
      <c r="G844" s="320">
        <v>77.5</v>
      </c>
      <c r="H844" s="316">
        <v>2.9</v>
      </c>
      <c r="I844" s="316">
        <v>141.19999999999999</v>
      </c>
    </row>
    <row r="845" spans="3:9" x14ac:dyDescent="0.2">
      <c r="C845" s="348">
        <v>44061.375</v>
      </c>
      <c r="D845" s="320">
        <v>1034.4000000000001</v>
      </c>
      <c r="E845" s="320">
        <v>0</v>
      </c>
      <c r="F845" s="320">
        <v>16.600000000000001</v>
      </c>
      <c r="G845" s="320">
        <v>73.099999999999994</v>
      </c>
      <c r="H845" s="316">
        <v>4.5</v>
      </c>
      <c r="I845" s="316">
        <v>284</v>
      </c>
    </row>
    <row r="846" spans="3:9" x14ac:dyDescent="0.2">
      <c r="C846" s="348">
        <v>44061.416666666672</v>
      </c>
      <c r="D846" s="320">
        <v>1033.8</v>
      </c>
      <c r="E846" s="320">
        <v>0</v>
      </c>
      <c r="F846" s="320">
        <v>17.399999999999999</v>
      </c>
      <c r="G846" s="320">
        <v>68</v>
      </c>
      <c r="H846" s="316">
        <v>5.5</v>
      </c>
      <c r="I846" s="316">
        <v>218</v>
      </c>
    </row>
    <row r="847" spans="3:9" x14ac:dyDescent="0.2">
      <c r="C847" s="348">
        <v>44061.458333333328</v>
      </c>
      <c r="D847" s="320">
        <v>1033.4000000000001</v>
      </c>
      <c r="E847" s="320">
        <v>0</v>
      </c>
      <c r="F847" s="320">
        <v>17.7</v>
      </c>
      <c r="G847" s="320">
        <v>65.099999999999994</v>
      </c>
      <c r="H847" s="316">
        <v>5.2</v>
      </c>
      <c r="I847" s="316">
        <v>212.9</v>
      </c>
    </row>
    <row r="848" spans="3:9" x14ac:dyDescent="0.2">
      <c r="C848" s="348">
        <v>44061.5</v>
      </c>
      <c r="D848" s="320">
        <v>1032.7</v>
      </c>
      <c r="E848" s="320">
        <v>0</v>
      </c>
      <c r="F848" s="320">
        <v>18</v>
      </c>
      <c r="G848" s="320">
        <v>64.2</v>
      </c>
      <c r="H848" s="316">
        <v>4.3</v>
      </c>
      <c r="I848" s="316">
        <v>215.3</v>
      </c>
    </row>
    <row r="849" spans="3:9" x14ac:dyDescent="0.2">
      <c r="C849" s="348">
        <v>44061.541666666672</v>
      </c>
      <c r="D849" s="320">
        <v>1032.2</v>
      </c>
      <c r="E849" s="320">
        <v>0</v>
      </c>
      <c r="F849" s="320">
        <v>17.899999999999999</v>
      </c>
      <c r="G849" s="320">
        <v>64.900000000000006</v>
      </c>
      <c r="H849" s="316">
        <v>6.7</v>
      </c>
      <c r="I849" s="316">
        <v>220.4</v>
      </c>
    </row>
    <row r="850" spans="3:9" x14ac:dyDescent="0.2">
      <c r="C850" s="348">
        <v>44061.583333333328</v>
      </c>
      <c r="D850" s="320">
        <v>1031.8</v>
      </c>
      <c r="E850" s="320">
        <v>0</v>
      </c>
      <c r="F850" s="320">
        <v>17.600000000000001</v>
      </c>
      <c r="G850" s="320">
        <v>66.400000000000006</v>
      </c>
      <c r="H850" s="316">
        <v>6.5</v>
      </c>
      <c r="I850" s="316">
        <v>219.9</v>
      </c>
    </row>
    <row r="851" spans="3:9" x14ac:dyDescent="0.2">
      <c r="C851" s="348">
        <v>44061.625</v>
      </c>
      <c r="D851" s="320">
        <v>1032</v>
      </c>
      <c r="E851" s="320">
        <v>0</v>
      </c>
      <c r="F851" s="320">
        <v>17.100000000000001</v>
      </c>
      <c r="G851" s="320">
        <v>68.599999999999994</v>
      </c>
      <c r="H851" s="316">
        <v>6.5</v>
      </c>
      <c r="I851" s="316">
        <v>218</v>
      </c>
    </row>
    <row r="852" spans="3:9" x14ac:dyDescent="0.2">
      <c r="C852" s="348">
        <v>44061.666666666672</v>
      </c>
      <c r="D852" s="320">
        <v>1032.5</v>
      </c>
      <c r="E852" s="320">
        <v>0</v>
      </c>
      <c r="F852" s="320">
        <v>16.899999999999999</v>
      </c>
      <c r="G852" s="320">
        <v>68.599999999999994</v>
      </c>
      <c r="H852" s="316">
        <v>5.9</v>
      </c>
      <c r="I852" s="316">
        <v>211.1</v>
      </c>
    </row>
    <row r="853" spans="3:9" x14ac:dyDescent="0.2">
      <c r="C853" s="348">
        <v>44061.708333333328</v>
      </c>
      <c r="D853" s="320">
        <v>1032.2</v>
      </c>
      <c r="E853" s="320">
        <v>0</v>
      </c>
      <c r="F853" s="320">
        <v>16.8</v>
      </c>
      <c r="G853" s="320">
        <v>69</v>
      </c>
      <c r="H853" s="316">
        <v>5.5</v>
      </c>
      <c r="I853" s="316">
        <v>200</v>
      </c>
    </row>
    <row r="854" spans="3:9" x14ac:dyDescent="0.2">
      <c r="C854" s="348">
        <v>44061.75</v>
      </c>
      <c r="D854" s="320">
        <v>1032.4000000000001</v>
      </c>
      <c r="E854" s="320">
        <v>0</v>
      </c>
      <c r="F854" s="320">
        <v>16.399999999999999</v>
      </c>
      <c r="G854" s="320">
        <v>70.3</v>
      </c>
      <c r="H854" s="316">
        <v>6.3</v>
      </c>
      <c r="I854" s="316">
        <v>213.9</v>
      </c>
    </row>
    <row r="855" spans="3:9" x14ac:dyDescent="0.2">
      <c r="C855" s="348">
        <v>44061.791666666672</v>
      </c>
      <c r="D855" s="320">
        <v>1033</v>
      </c>
      <c r="E855" s="320">
        <v>0</v>
      </c>
      <c r="F855" s="320">
        <v>16.2</v>
      </c>
      <c r="G855" s="320">
        <v>69.8</v>
      </c>
      <c r="H855" s="316">
        <v>6.3</v>
      </c>
      <c r="I855" s="316">
        <v>203.7</v>
      </c>
    </row>
    <row r="856" spans="3:9" x14ac:dyDescent="0.2">
      <c r="C856" s="348">
        <v>44061.833333333328</v>
      </c>
      <c r="D856" s="320">
        <v>1033.0999999999999</v>
      </c>
      <c r="E856" s="320">
        <v>0</v>
      </c>
      <c r="F856" s="320">
        <v>15.9</v>
      </c>
      <c r="G856" s="320">
        <v>72</v>
      </c>
      <c r="H856" s="316">
        <v>7.1</v>
      </c>
      <c r="I856" s="316">
        <v>202.1</v>
      </c>
    </row>
    <row r="857" spans="3:9" x14ac:dyDescent="0.2">
      <c r="C857" s="348">
        <v>44061.875</v>
      </c>
      <c r="D857" s="320">
        <v>1032.9000000000001</v>
      </c>
      <c r="E857" s="320">
        <v>0</v>
      </c>
      <c r="F857" s="320">
        <v>15.5</v>
      </c>
      <c r="G857" s="320">
        <v>74.900000000000006</v>
      </c>
      <c r="H857" s="316">
        <v>6.7</v>
      </c>
      <c r="I857" s="316">
        <v>197.3</v>
      </c>
    </row>
    <row r="858" spans="3:9" x14ac:dyDescent="0.2">
      <c r="C858" s="348">
        <v>44061.916666666672</v>
      </c>
      <c r="D858" s="320">
        <v>1032.5</v>
      </c>
      <c r="E858" s="320">
        <v>0</v>
      </c>
      <c r="F858" s="320">
        <v>15.4</v>
      </c>
      <c r="G858" s="320">
        <v>75.599999999999994</v>
      </c>
      <c r="H858" s="316">
        <v>6.7</v>
      </c>
      <c r="I858" s="316">
        <v>191.6</v>
      </c>
    </row>
    <row r="859" spans="3:9" x14ac:dyDescent="0.2">
      <c r="C859" s="348">
        <v>44061.958333333328</v>
      </c>
      <c r="D859" s="320">
        <v>1032.9000000000001</v>
      </c>
      <c r="E859" s="320">
        <v>0</v>
      </c>
      <c r="F859" s="320">
        <v>15.6</v>
      </c>
      <c r="G859" s="320">
        <v>73.3</v>
      </c>
      <c r="H859" s="316">
        <v>6.4</v>
      </c>
      <c r="I859" s="316">
        <v>182.9</v>
      </c>
    </row>
    <row r="860" spans="3:9" x14ac:dyDescent="0.2">
      <c r="C860" s="348">
        <v>44062</v>
      </c>
      <c r="D860" s="320">
        <v>1032.7</v>
      </c>
      <c r="E860" s="320">
        <v>0</v>
      </c>
      <c r="F860" s="320">
        <v>15.5</v>
      </c>
      <c r="G860" s="320">
        <v>73.400000000000006</v>
      </c>
      <c r="H860" s="316">
        <v>7</v>
      </c>
      <c r="I860" s="316">
        <v>184.3</v>
      </c>
    </row>
    <row r="861" spans="3:9" x14ac:dyDescent="0.2">
      <c r="C861" s="348">
        <v>44062.041666666672</v>
      </c>
      <c r="D861" s="320">
        <v>1032.7</v>
      </c>
      <c r="E861" s="320">
        <v>0</v>
      </c>
      <c r="F861" s="320">
        <v>15.5</v>
      </c>
      <c r="G861" s="320">
        <v>72.599999999999994</v>
      </c>
      <c r="H861" s="316">
        <v>6.2</v>
      </c>
      <c r="I861" s="316">
        <v>183.3</v>
      </c>
    </row>
    <row r="862" spans="3:9" x14ac:dyDescent="0.2">
      <c r="C862" s="348">
        <v>44062.083333333328</v>
      </c>
      <c r="D862" s="320">
        <v>1032.3</v>
      </c>
      <c r="E862" s="320">
        <v>0</v>
      </c>
      <c r="F862" s="320">
        <v>15.5</v>
      </c>
      <c r="G862" s="320">
        <v>73.5</v>
      </c>
      <c r="H862" s="316">
        <v>5.9</v>
      </c>
      <c r="I862" s="316">
        <v>184</v>
      </c>
    </row>
    <row r="863" spans="3:9" x14ac:dyDescent="0.2">
      <c r="C863" s="348">
        <v>44062.125</v>
      </c>
      <c r="D863" s="320">
        <v>1031.7</v>
      </c>
      <c r="E863" s="320">
        <v>0</v>
      </c>
      <c r="F863" s="320">
        <v>15.3</v>
      </c>
      <c r="G863" s="320">
        <v>75.3</v>
      </c>
      <c r="H863" s="316">
        <v>4.9000000000000004</v>
      </c>
      <c r="I863" s="316">
        <v>179.1</v>
      </c>
    </row>
    <row r="864" spans="3:9" x14ac:dyDescent="0.2">
      <c r="C864" s="348">
        <v>44062.166666666672</v>
      </c>
      <c r="D864" s="320">
        <v>1031.5</v>
      </c>
      <c r="E864" s="320">
        <v>0</v>
      </c>
      <c r="F864" s="320">
        <v>14.9</v>
      </c>
      <c r="G864" s="320">
        <v>81.2</v>
      </c>
      <c r="H864" s="316">
        <v>3</v>
      </c>
      <c r="I864" s="316">
        <v>52</v>
      </c>
    </row>
    <row r="865" spans="3:9" x14ac:dyDescent="0.2">
      <c r="C865" s="348">
        <v>44062.208333333328</v>
      </c>
      <c r="D865" s="320">
        <v>1031.4000000000001</v>
      </c>
      <c r="E865" s="320">
        <v>0</v>
      </c>
      <c r="F865" s="320">
        <v>14.7</v>
      </c>
      <c r="G865" s="320">
        <v>82.4</v>
      </c>
      <c r="H865" s="316">
        <v>2.1</v>
      </c>
      <c r="I865" s="316">
        <v>9.1999999999999993</v>
      </c>
    </row>
    <row r="866" spans="3:9" x14ac:dyDescent="0.2">
      <c r="C866" s="348">
        <v>44062.25</v>
      </c>
      <c r="D866" s="320">
        <v>1031.7</v>
      </c>
      <c r="E866" s="320">
        <v>0</v>
      </c>
      <c r="F866" s="320">
        <v>14.8</v>
      </c>
      <c r="G866" s="320">
        <v>80.8</v>
      </c>
      <c r="H866" s="316">
        <v>2.5</v>
      </c>
      <c r="I866" s="316">
        <v>25.3</v>
      </c>
    </row>
    <row r="867" spans="3:9" x14ac:dyDescent="0.2">
      <c r="C867" s="348">
        <v>44062.291666666672</v>
      </c>
      <c r="D867" s="320">
        <v>1032.0999999999999</v>
      </c>
      <c r="E867" s="320">
        <v>0</v>
      </c>
      <c r="F867" s="320">
        <v>15.2</v>
      </c>
      <c r="G867" s="320">
        <v>79.900000000000006</v>
      </c>
      <c r="H867" s="316">
        <v>3.6</v>
      </c>
      <c r="I867" s="316">
        <v>10.5</v>
      </c>
    </row>
    <row r="868" spans="3:9" x14ac:dyDescent="0.2">
      <c r="C868" s="348">
        <v>44062.333333333328</v>
      </c>
      <c r="D868" s="320">
        <v>1032.5999999999999</v>
      </c>
      <c r="E868" s="320">
        <v>0</v>
      </c>
      <c r="F868" s="320">
        <v>15.3</v>
      </c>
      <c r="G868" s="320">
        <v>79</v>
      </c>
      <c r="H868" s="316">
        <v>3.5</v>
      </c>
      <c r="I868" s="316">
        <v>1.2</v>
      </c>
    </row>
    <row r="869" spans="3:9" x14ac:dyDescent="0.2">
      <c r="C869" s="348">
        <v>44062.375</v>
      </c>
      <c r="D869" s="320">
        <v>1032.4000000000001</v>
      </c>
      <c r="E869" s="320">
        <v>0</v>
      </c>
      <c r="F869" s="320">
        <v>16.100000000000001</v>
      </c>
      <c r="G869" s="320">
        <v>73.5</v>
      </c>
      <c r="H869" s="316">
        <v>3.8</v>
      </c>
      <c r="I869" s="316">
        <v>282.3</v>
      </c>
    </row>
    <row r="870" spans="3:9" x14ac:dyDescent="0.2">
      <c r="C870" s="348">
        <v>44062.416666666672</v>
      </c>
      <c r="D870" s="320">
        <v>1032</v>
      </c>
      <c r="E870" s="320">
        <v>0</v>
      </c>
      <c r="F870" s="320">
        <v>16.5</v>
      </c>
      <c r="G870" s="320">
        <v>69.8</v>
      </c>
      <c r="H870" s="316">
        <v>6.7</v>
      </c>
      <c r="I870" s="316">
        <v>201</v>
      </c>
    </row>
    <row r="871" spans="3:9" x14ac:dyDescent="0.2">
      <c r="C871" s="348">
        <v>44062.458333333328</v>
      </c>
      <c r="D871" s="320">
        <v>1031.8</v>
      </c>
      <c r="E871" s="320">
        <v>0</v>
      </c>
      <c r="F871" s="320">
        <v>16.600000000000001</v>
      </c>
      <c r="G871" s="320">
        <v>68.400000000000006</v>
      </c>
      <c r="H871" s="316">
        <v>6.4</v>
      </c>
      <c r="I871" s="316">
        <v>211.2</v>
      </c>
    </row>
    <row r="872" spans="3:9" x14ac:dyDescent="0.2">
      <c r="C872" s="348">
        <v>44062.5</v>
      </c>
      <c r="D872" s="320">
        <v>1031.4000000000001</v>
      </c>
      <c r="E872" s="320">
        <v>0</v>
      </c>
      <c r="F872" s="320">
        <v>16.899999999999999</v>
      </c>
      <c r="G872" s="320">
        <v>66.2</v>
      </c>
      <c r="H872" s="316">
        <v>6.6</v>
      </c>
      <c r="I872" s="316">
        <v>211.2</v>
      </c>
    </row>
    <row r="873" spans="3:9" x14ac:dyDescent="0.2">
      <c r="C873" s="348">
        <v>44062.541666666672</v>
      </c>
      <c r="D873" s="320">
        <v>1030.8</v>
      </c>
      <c r="E873" s="320">
        <v>0</v>
      </c>
      <c r="F873" s="320">
        <v>16.899999999999999</v>
      </c>
      <c r="G873" s="320">
        <v>64.099999999999994</v>
      </c>
      <c r="H873" s="316">
        <v>6.9</v>
      </c>
      <c r="I873" s="316">
        <v>220.3</v>
      </c>
    </row>
    <row r="874" spans="3:9" x14ac:dyDescent="0.2">
      <c r="C874" s="348">
        <v>44062.583333333328</v>
      </c>
      <c r="D874" s="320">
        <v>1030.4000000000001</v>
      </c>
      <c r="E874" s="320">
        <v>0</v>
      </c>
      <c r="F874" s="320">
        <v>17.100000000000001</v>
      </c>
      <c r="G874" s="320">
        <v>63.3</v>
      </c>
      <c r="H874" s="316">
        <v>6.6</v>
      </c>
      <c r="I874" s="316">
        <v>223.2</v>
      </c>
    </row>
    <row r="875" spans="3:9" x14ac:dyDescent="0.2">
      <c r="C875" s="348">
        <v>44062.625</v>
      </c>
      <c r="D875" s="320">
        <v>1030.4000000000001</v>
      </c>
      <c r="E875" s="320">
        <v>0</v>
      </c>
      <c r="F875" s="320">
        <v>17.100000000000001</v>
      </c>
      <c r="G875" s="320">
        <v>63.3</v>
      </c>
      <c r="H875" s="316">
        <v>6.3</v>
      </c>
      <c r="I875" s="316">
        <v>227.2</v>
      </c>
    </row>
    <row r="876" spans="3:9" x14ac:dyDescent="0.2">
      <c r="C876" s="348">
        <v>44062.666666666672</v>
      </c>
      <c r="D876" s="320">
        <v>1031</v>
      </c>
      <c r="E876" s="320">
        <v>0</v>
      </c>
      <c r="F876" s="320">
        <v>16.8</v>
      </c>
      <c r="G876" s="320">
        <v>64.3</v>
      </c>
      <c r="H876" s="316">
        <v>6.5</v>
      </c>
      <c r="I876" s="316">
        <v>214.8</v>
      </c>
    </row>
    <row r="877" spans="3:9" x14ac:dyDescent="0.2">
      <c r="C877" s="348">
        <v>44062.708333333328</v>
      </c>
      <c r="D877" s="320">
        <v>1031.4000000000001</v>
      </c>
      <c r="E877" s="320">
        <v>0</v>
      </c>
      <c r="F877" s="320">
        <v>16.600000000000001</v>
      </c>
      <c r="G877" s="320">
        <v>65</v>
      </c>
      <c r="H877" s="316">
        <v>6.1</v>
      </c>
      <c r="I877" s="316">
        <v>206.5</v>
      </c>
    </row>
    <row r="878" spans="3:9" x14ac:dyDescent="0.2">
      <c r="C878" s="348">
        <v>44062.75</v>
      </c>
      <c r="D878" s="320">
        <v>1031.9000000000001</v>
      </c>
      <c r="E878" s="320">
        <v>0</v>
      </c>
      <c r="F878" s="320">
        <v>16.399999999999999</v>
      </c>
      <c r="G878" s="320">
        <v>64.7</v>
      </c>
      <c r="H878" s="316">
        <v>6.6</v>
      </c>
      <c r="I878" s="316">
        <v>197.5</v>
      </c>
    </row>
    <row r="879" spans="3:9" x14ac:dyDescent="0.2">
      <c r="C879" s="348">
        <v>44062.791666666672</v>
      </c>
      <c r="D879" s="320">
        <v>1032.5</v>
      </c>
      <c r="E879" s="320">
        <v>0</v>
      </c>
      <c r="F879" s="320">
        <v>16.2</v>
      </c>
      <c r="G879" s="320">
        <v>65.900000000000006</v>
      </c>
      <c r="H879" s="316">
        <v>6.9</v>
      </c>
      <c r="I879" s="316">
        <v>208.3</v>
      </c>
    </row>
    <row r="880" spans="3:9" x14ac:dyDescent="0.2">
      <c r="C880" s="348">
        <v>44062.833333333328</v>
      </c>
      <c r="D880" s="320">
        <v>1033</v>
      </c>
      <c r="E880" s="320">
        <v>0</v>
      </c>
      <c r="F880" s="320">
        <v>16.100000000000001</v>
      </c>
      <c r="G880" s="320">
        <v>66.900000000000006</v>
      </c>
      <c r="H880" s="316">
        <v>6.5</v>
      </c>
      <c r="I880" s="316">
        <v>212.2</v>
      </c>
    </row>
    <row r="881" spans="3:9" x14ac:dyDescent="0.2">
      <c r="C881" s="348">
        <v>44062.875</v>
      </c>
      <c r="D881" s="320">
        <v>1033.2</v>
      </c>
      <c r="E881" s="320">
        <v>0</v>
      </c>
      <c r="F881" s="320">
        <v>16</v>
      </c>
      <c r="G881" s="320">
        <v>68.2</v>
      </c>
      <c r="H881" s="316">
        <v>6</v>
      </c>
      <c r="I881" s="316">
        <v>208.4</v>
      </c>
    </row>
    <row r="882" spans="3:9" x14ac:dyDescent="0.2">
      <c r="C882" s="348">
        <v>44062.916666666672</v>
      </c>
      <c r="D882" s="320">
        <v>1033</v>
      </c>
      <c r="E882" s="320">
        <v>0</v>
      </c>
      <c r="F882" s="320">
        <v>15.9</v>
      </c>
      <c r="G882" s="320">
        <v>68.8</v>
      </c>
      <c r="H882" s="316">
        <v>6.1</v>
      </c>
      <c r="I882" s="316">
        <v>199.1</v>
      </c>
    </row>
    <row r="883" spans="3:9" x14ac:dyDescent="0.2">
      <c r="C883" s="348">
        <v>44062.958333333328</v>
      </c>
      <c r="D883" s="320">
        <v>1033.4000000000001</v>
      </c>
      <c r="E883" s="320">
        <v>0</v>
      </c>
      <c r="F883" s="320">
        <v>15.9</v>
      </c>
      <c r="G883" s="320">
        <v>68.400000000000006</v>
      </c>
      <c r="H883" s="316">
        <v>5.7</v>
      </c>
      <c r="I883" s="316">
        <v>199.7</v>
      </c>
    </row>
    <row r="884" spans="3:9" x14ac:dyDescent="0.2">
      <c r="C884" s="348">
        <v>44063</v>
      </c>
      <c r="D884" s="320">
        <v>1032.9000000000001</v>
      </c>
      <c r="E884" s="320">
        <v>0</v>
      </c>
      <c r="F884" s="320">
        <v>15.9</v>
      </c>
      <c r="G884" s="320">
        <v>69</v>
      </c>
      <c r="H884" s="316">
        <v>5.3</v>
      </c>
      <c r="I884" s="316">
        <v>196.4</v>
      </c>
    </row>
    <row r="885" spans="3:9" x14ac:dyDescent="0.2">
      <c r="C885" s="348">
        <v>44063.041666666672</v>
      </c>
      <c r="D885" s="320">
        <v>1032.3</v>
      </c>
      <c r="E885" s="320">
        <v>0</v>
      </c>
      <c r="F885" s="320">
        <v>15.9</v>
      </c>
      <c r="G885" s="320">
        <v>68.7</v>
      </c>
      <c r="H885" s="316">
        <v>5</v>
      </c>
      <c r="I885" s="316">
        <v>190.9</v>
      </c>
    </row>
    <row r="886" spans="3:9" x14ac:dyDescent="0.2">
      <c r="C886" s="348">
        <v>44063.083333333328</v>
      </c>
      <c r="D886" s="320">
        <v>1031.5999999999999</v>
      </c>
      <c r="E886" s="320">
        <v>0</v>
      </c>
      <c r="F886" s="320">
        <v>15.9</v>
      </c>
      <c r="G886" s="320">
        <v>68.3</v>
      </c>
      <c r="H886" s="316">
        <v>5</v>
      </c>
      <c r="I886" s="316">
        <v>181.2</v>
      </c>
    </row>
    <row r="887" spans="3:9" x14ac:dyDescent="0.2">
      <c r="C887" s="348">
        <v>44063.125</v>
      </c>
      <c r="D887" s="320">
        <v>1031.2</v>
      </c>
      <c r="E887" s="320">
        <v>0</v>
      </c>
      <c r="F887" s="320">
        <v>15.9</v>
      </c>
      <c r="G887" s="320">
        <v>68.099999999999994</v>
      </c>
      <c r="H887" s="316">
        <v>4.5999999999999996</v>
      </c>
      <c r="I887" s="316">
        <v>126.5</v>
      </c>
    </row>
    <row r="888" spans="3:9" x14ac:dyDescent="0.2">
      <c r="C888" s="348">
        <v>44063.166666666672</v>
      </c>
      <c r="D888" s="320">
        <v>1031.4000000000001</v>
      </c>
      <c r="E888" s="320">
        <v>0</v>
      </c>
      <c r="F888" s="320">
        <v>15.7</v>
      </c>
      <c r="G888" s="320">
        <v>70</v>
      </c>
      <c r="H888" s="316">
        <v>3.1</v>
      </c>
      <c r="I888" s="316">
        <v>4.3</v>
      </c>
    </row>
    <row r="889" spans="3:9" x14ac:dyDescent="0.2">
      <c r="C889" s="348">
        <v>44063.208333333328</v>
      </c>
      <c r="D889" s="320">
        <v>1031.5999999999999</v>
      </c>
      <c r="E889" s="320">
        <v>0</v>
      </c>
      <c r="F889" s="320">
        <v>15.1</v>
      </c>
      <c r="G889" s="320">
        <v>74.400000000000006</v>
      </c>
      <c r="H889" s="316">
        <v>3.6</v>
      </c>
      <c r="I889" s="316">
        <v>11.7</v>
      </c>
    </row>
    <row r="890" spans="3:9" x14ac:dyDescent="0.2">
      <c r="C890" s="348">
        <v>44063.25</v>
      </c>
      <c r="D890" s="320">
        <v>1032.2</v>
      </c>
      <c r="E890" s="320">
        <v>0</v>
      </c>
      <c r="F890" s="320">
        <v>15.2</v>
      </c>
      <c r="G890" s="320">
        <v>73.7</v>
      </c>
      <c r="H890" s="316">
        <v>2.7</v>
      </c>
      <c r="I890" s="316">
        <v>8.6</v>
      </c>
    </row>
    <row r="891" spans="3:9" x14ac:dyDescent="0.2">
      <c r="C891" s="348">
        <v>44063.291666666672</v>
      </c>
      <c r="D891" s="320">
        <v>1032.7</v>
      </c>
      <c r="E891" s="320">
        <v>0</v>
      </c>
      <c r="F891" s="320">
        <v>15.4</v>
      </c>
      <c r="G891" s="320">
        <v>74.400000000000006</v>
      </c>
      <c r="H891" s="316">
        <v>2.5</v>
      </c>
      <c r="I891" s="316">
        <v>0.6</v>
      </c>
    </row>
    <row r="892" spans="3:9" x14ac:dyDescent="0.2">
      <c r="C892" s="348">
        <v>44063.333333333328</v>
      </c>
      <c r="D892" s="320">
        <v>1033</v>
      </c>
      <c r="E892" s="320">
        <v>0</v>
      </c>
      <c r="F892" s="320">
        <v>15.7</v>
      </c>
      <c r="G892" s="320">
        <v>72</v>
      </c>
      <c r="H892" s="316">
        <v>3.7</v>
      </c>
      <c r="I892" s="316">
        <v>349.2</v>
      </c>
    </row>
    <row r="893" spans="3:9" x14ac:dyDescent="0.2">
      <c r="C893" s="348">
        <v>44063.375</v>
      </c>
      <c r="D893" s="320">
        <v>1032.5</v>
      </c>
      <c r="E893" s="320">
        <v>0</v>
      </c>
      <c r="F893" s="320">
        <v>16.5</v>
      </c>
      <c r="G893" s="320">
        <v>67.099999999999994</v>
      </c>
      <c r="H893" s="316">
        <v>4.7</v>
      </c>
      <c r="I893" s="316">
        <v>0.2</v>
      </c>
    </row>
    <row r="894" spans="3:9" x14ac:dyDescent="0.2">
      <c r="C894" s="348">
        <v>44063.416666666672</v>
      </c>
      <c r="D894" s="320">
        <v>1031.8</v>
      </c>
      <c r="E894" s="320">
        <v>0</v>
      </c>
      <c r="F894" s="320">
        <v>17.7</v>
      </c>
      <c r="G894" s="320">
        <v>61.7</v>
      </c>
      <c r="H894" s="316">
        <v>5</v>
      </c>
      <c r="I894" s="316">
        <v>356.3</v>
      </c>
    </row>
    <row r="895" spans="3:9" x14ac:dyDescent="0.2">
      <c r="C895" s="348">
        <v>44063.458333333328</v>
      </c>
      <c r="D895" s="320">
        <v>1030.7</v>
      </c>
      <c r="E895" s="320">
        <v>0</v>
      </c>
      <c r="F895" s="320">
        <v>18.100000000000001</v>
      </c>
      <c r="G895" s="320">
        <v>60</v>
      </c>
      <c r="H895" s="316">
        <v>5.3</v>
      </c>
      <c r="I895" s="316">
        <v>323.5</v>
      </c>
    </row>
    <row r="896" spans="3:9" x14ac:dyDescent="0.2">
      <c r="C896" s="348">
        <v>44063.5</v>
      </c>
      <c r="D896" s="320">
        <v>1030.2</v>
      </c>
      <c r="E896" s="320">
        <v>0</v>
      </c>
      <c r="F896" s="320">
        <v>18.399999999999999</v>
      </c>
      <c r="G896" s="320">
        <v>57.5</v>
      </c>
      <c r="H896" s="316">
        <v>7.5</v>
      </c>
      <c r="I896" s="316">
        <v>241.8</v>
      </c>
    </row>
    <row r="897" spans="3:9" x14ac:dyDescent="0.2">
      <c r="C897" s="348">
        <v>44063.541666666672</v>
      </c>
      <c r="D897" s="320">
        <v>1029.9000000000001</v>
      </c>
      <c r="E897" s="320">
        <v>0</v>
      </c>
      <c r="F897" s="320">
        <v>18.899999999999999</v>
      </c>
      <c r="G897" s="320">
        <v>56.4</v>
      </c>
      <c r="H897" s="316">
        <v>7.9</v>
      </c>
      <c r="I897" s="316">
        <v>243</v>
      </c>
    </row>
    <row r="898" spans="3:9" x14ac:dyDescent="0.2">
      <c r="C898" s="348">
        <v>44063.583333333328</v>
      </c>
      <c r="D898" s="320">
        <v>1029.8</v>
      </c>
      <c r="E898" s="320">
        <v>0</v>
      </c>
      <c r="F898" s="320">
        <v>17.8</v>
      </c>
      <c r="G898" s="320">
        <v>62.5</v>
      </c>
      <c r="H898" s="316">
        <v>7.9</v>
      </c>
      <c r="I898" s="316">
        <v>241.7</v>
      </c>
    </row>
    <row r="899" spans="3:9" x14ac:dyDescent="0.2">
      <c r="C899" s="348">
        <v>44063.625</v>
      </c>
      <c r="D899" s="320">
        <v>1029.7</v>
      </c>
      <c r="E899" s="320">
        <v>0</v>
      </c>
      <c r="F899" s="320">
        <v>17</v>
      </c>
      <c r="G899" s="320">
        <v>65.3</v>
      </c>
      <c r="H899" s="316">
        <v>7</v>
      </c>
      <c r="I899" s="316">
        <v>221.8</v>
      </c>
    </row>
    <row r="900" spans="3:9" x14ac:dyDescent="0.2">
      <c r="C900" s="348">
        <v>44063.666666666672</v>
      </c>
      <c r="D900" s="320">
        <v>1029.8</v>
      </c>
      <c r="E900" s="320">
        <v>0</v>
      </c>
      <c r="F900" s="320">
        <v>16.600000000000001</v>
      </c>
      <c r="G900" s="320">
        <v>67.400000000000006</v>
      </c>
      <c r="H900" s="316">
        <v>7</v>
      </c>
      <c r="I900" s="316">
        <v>231</v>
      </c>
    </row>
    <row r="901" spans="3:9" x14ac:dyDescent="0.2">
      <c r="C901" s="348">
        <v>44063.708333333328</v>
      </c>
      <c r="D901" s="320">
        <v>1030.2</v>
      </c>
      <c r="E901" s="320">
        <v>0</v>
      </c>
      <c r="F901" s="320">
        <v>16.2</v>
      </c>
      <c r="G901" s="320">
        <v>69.5</v>
      </c>
      <c r="H901" s="316">
        <v>6.5</v>
      </c>
      <c r="I901" s="316">
        <v>222.1</v>
      </c>
    </row>
    <row r="902" spans="3:9" x14ac:dyDescent="0.2">
      <c r="C902" s="348">
        <v>44063.75</v>
      </c>
      <c r="D902" s="320">
        <v>1030.3</v>
      </c>
      <c r="E902" s="320">
        <v>0</v>
      </c>
      <c r="F902" s="320">
        <v>16.2</v>
      </c>
      <c r="G902" s="320">
        <v>69.8</v>
      </c>
      <c r="H902" s="316">
        <v>6.3</v>
      </c>
      <c r="I902" s="316">
        <v>227.4</v>
      </c>
    </row>
    <row r="903" spans="3:9" x14ac:dyDescent="0.2">
      <c r="C903" s="348">
        <v>44063.791666666672</v>
      </c>
      <c r="D903" s="320">
        <v>1030.5</v>
      </c>
      <c r="E903" s="320">
        <v>0</v>
      </c>
      <c r="F903" s="320">
        <v>16</v>
      </c>
      <c r="G903" s="320">
        <v>68.8</v>
      </c>
      <c r="H903" s="316">
        <v>6.6</v>
      </c>
      <c r="I903" s="316">
        <v>205.5</v>
      </c>
    </row>
    <row r="904" spans="3:9" x14ac:dyDescent="0.2">
      <c r="C904" s="348">
        <v>44063.833333333328</v>
      </c>
      <c r="D904" s="320">
        <v>1031.2</v>
      </c>
      <c r="E904" s="320">
        <v>0</v>
      </c>
      <c r="F904" s="320">
        <v>16.100000000000001</v>
      </c>
      <c r="G904" s="320">
        <v>68.099999999999994</v>
      </c>
      <c r="H904" s="316">
        <v>6.3</v>
      </c>
      <c r="I904" s="316">
        <v>198.5</v>
      </c>
    </row>
    <row r="905" spans="3:9" x14ac:dyDescent="0.2">
      <c r="C905" s="348">
        <v>44063.875</v>
      </c>
      <c r="D905" s="320">
        <v>1031</v>
      </c>
      <c r="E905" s="320">
        <v>0</v>
      </c>
      <c r="F905" s="320">
        <v>16</v>
      </c>
      <c r="G905" s="320">
        <v>70.2</v>
      </c>
      <c r="H905" s="316">
        <v>6</v>
      </c>
      <c r="I905" s="316">
        <v>208.1</v>
      </c>
    </row>
    <row r="906" spans="3:9" x14ac:dyDescent="0.2">
      <c r="C906" s="348">
        <v>44063.916666666672</v>
      </c>
      <c r="D906" s="320">
        <v>1030.8</v>
      </c>
      <c r="E906" s="320">
        <v>0</v>
      </c>
      <c r="F906" s="320">
        <v>15.9</v>
      </c>
      <c r="G906" s="320">
        <v>70.3</v>
      </c>
      <c r="H906" s="316">
        <v>5.7</v>
      </c>
      <c r="I906" s="316">
        <v>217</v>
      </c>
    </row>
    <row r="907" spans="3:9" x14ac:dyDescent="0.2">
      <c r="C907" s="348">
        <v>44063.958333333328</v>
      </c>
      <c r="D907" s="320">
        <v>1030.4000000000001</v>
      </c>
      <c r="E907" s="320">
        <v>0</v>
      </c>
      <c r="F907" s="320">
        <v>16</v>
      </c>
      <c r="G907" s="320">
        <v>68.8</v>
      </c>
      <c r="H907" s="316">
        <v>5.6</v>
      </c>
      <c r="I907" s="316">
        <v>203.6</v>
      </c>
    </row>
    <row r="908" spans="3:9" x14ac:dyDescent="0.2">
      <c r="C908" s="348">
        <v>44064</v>
      </c>
      <c r="D908" s="320">
        <v>1030</v>
      </c>
      <c r="E908" s="320">
        <v>0</v>
      </c>
      <c r="F908" s="320">
        <v>15.9</v>
      </c>
      <c r="G908" s="320">
        <v>68.400000000000006</v>
      </c>
      <c r="H908" s="316">
        <v>5.7</v>
      </c>
      <c r="I908" s="316">
        <v>203.8</v>
      </c>
    </row>
    <row r="909" spans="3:9" x14ac:dyDescent="0.2">
      <c r="C909" s="348">
        <v>44064.041666666672</v>
      </c>
      <c r="D909" s="320">
        <v>1029.4000000000001</v>
      </c>
      <c r="E909" s="320">
        <v>0</v>
      </c>
      <c r="F909" s="320">
        <v>15.9</v>
      </c>
      <c r="G909" s="320">
        <v>69.2</v>
      </c>
      <c r="H909" s="316">
        <v>4.7</v>
      </c>
      <c r="I909" s="316">
        <v>193.7</v>
      </c>
    </row>
    <row r="910" spans="3:9" x14ac:dyDescent="0.2">
      <c r="C910" s="348">
        <v>44064.083333333328</v>
      </c>
      <c r="D910" s="320">
        <v>1029.3</v>
      </c>
      <c r="E910" s="320">
        <v>0</v>
      </c>
      <c r="F910" s="320">
        <v>15.9</v>
      </c>
      <c r="G910" s="320">
        <v>68.3</v>
      </c>
      <c r="H910" s="316">
        <v>4.3</v>
      </c>
      <c r="I910" s="316">
        <v>197.4</v>
      </c>
    </row>
    <row r="911" spans="3:9" x14ac:dyDescent="0.2">
      <c r="C911" s="348">
        <v>44064.125</v>
      </c>
      <c r="D911" s="320">
        <v>1028.8</v>
      </c>
      <c r="E911" s="320">
        <v>0</v>
      </c>
      <c r="F911" s="320">
        <v>15.8</v>
      </c>
      <c r="G911" s="320">
        <v>68.599999999999994</v>
      </c>
      <c r="H911" s="316">
        <v>4.3</v>
      </c>
      <c r="I911" s="316">
        <v>209.1</v>
      </c>
    </row>
    <row r="912" spans="3:9" x14ac:dyDescent="0.2">
      <c r="C912" s="348">
        <v>44064.166666666672</v>
      </c>
      <c r="D912" s="320">
        <v>1029.0999999999999</v>
      </c>
      <c r="E912" s="320">
        <v>0</v>
      </c>
      <c r="F912" s="320">
        <v>15.9</v>
      </c>
      <c r="G912" s="320">
        <v>68.099999999999994</v>
      </c>
      <c r="H912" s="316">
        <v>4</v>
      </c>
      <c r="I912" s="316">
        <v>212.9</v>
      </c>
    </row>
    <row r="913" spans="3:9" x14ac:dyDescent="0.2">
      <c r="C913" s="348">
        <v>44064.208333333328</v>
      </c>
      <c r="D913" s="320">
        <v>1029.5999999999999</v>
      </c>
      <c r="E913" s="320">
        <v>0</v>
      </c>
      <c r="F913" s="320">
        <v>15.7</v>
      </c>
      <c r="G913" s="320">
        <v>69.400000000000006</v>
      </c>
      <c r="H913" s="316">
        <v>3</v>
      </c>
      <c r="I913" s="316">
        <v>181.8</v>
      </c>
    </row>
    <row r="914" spans="3:9" x14ac:dyDescent="0.2">
      <c r="C914" s="348">
        <v>44064.25</v>
      </c>
      <c r="D914" s="320">
        <v>1029.5</v>
      </c>
      <c r="E914" s="320">
        <v>0</v>
      </c>
      <c r="F914" s="320">
        <v>15.3</v>
      </c>
      <c r="G914" s="320">
        <v>73.400000000000006</v>
      </c>
      <c r="H914" s="316">
        <v>3.2</v>
      </c>
      <c r="I914" s="316">
        <v>9.8000000000000007</v>
      </c>
    </row>
    <row r="915" spans="3:9" x14ac:dyDescent="0.2">
      <c r="C915" s="348">
        <v>44064.291666666672</v>
      </c>
      <c r="D915" s="320">
        <v>1030</v>
      </c>
      <c r="E915" s="320">
        <v>0</v>
      </c>
      <c r="F915" s="320">
        <v>15.4</v>
      </c>
      <c r="G915" s="320">
        <v>73.3</v>
      </c>
      <c r="H915" s="316">
        <v>3.6</v>
      </c>
      <c r="I915" s="316">
        <v>20.9</v>
      </c>
    </row>
    <row r="916" spans="3:9" x14ac:dyDescent="0.2">
      <c r="C916" s="348">
        <v>44064.333333333328</v>
      </c>
      <c r="D916" s="320">
        <v>1030.2</v>
      </c>
      <c r="E916" s="320">
        <v>0</v>
      </c>
      <c r="F916" s="320">
        <v>15.6</v>
      </c>
      <c r="G916" s="320">
        <v>73.099999999999994</v>
      </c>
      <c r="H916" s="316">
        <v>3.8</v>
      </c>
      <c r="I916" s="316">
        <v>359.8</v>
      </c>
    </row>
    <row r="917" spans="3:9" x14ac:dyDescent="0.2">
      <c r="C917" s="348">
        <v>44064.375</v>
      </c>
      <c r="D917" s="320">
        <v>1030.2</v>
      </c>
      <c r="E917" s="320">
        <v>0</v>
      </c>
      <c r="F917" s="320">
        <v>15.5</v>
      </c>
      <c r="G917" s="320">
        <v>74.400000000000006</v>
      </c>
      <c r="H917" s="316">
        <v>4</v>
      </c>
      <c r="I917" s="316">
        <v>357.7</v>
      </c>
    </row>
    <row r="918" spans="3:9" x14ac:dyDescent="0.2">
      <c r="C918" s="348">
        <v>44064.416666666672</v>
      </c>
      <c r="D918" s="320">
        <v>1029.5</v>
      </c>
      <c r="E918" s="320">
        <v>0</v>
      </c>
      <c r="F918" s="320">
        <v>16.100000000000001</v>
      </c>
      <c r="G918" s="320">
        <v>70.8</v>
      </c>
      <c r="H918" s="316">
        <v>4.7</v>
      </c>
      <c r="I918" s="316">
        <v>359.1</v>
      </c>
    </row>
    <row r="919" spans="3:9" x14ac:dyDescent="0.2">
      <c r="C919" s="348">
        <v>44064.458333333328</v>
      </c>
      <c r="D919" s="320">
        <v>1029</v>
      </c>
      <c r="E919" s="320">
        <v>0</v>
      </c>
      <c r="F919" s="320">
        <v>16.899999999999999</v>
      </c>
      <c r="G919" s="320">
        <v>67.5</v>
      </c>
      <c r="H919" s="316">
        <v>5.2</v>
      </c>
      <c r="I919" s="316">
        <v>349.1</v>
      </c>
    </row>
    <row r="920" spans="3:9" x14ac:dyDescent="0.2">
      <c r="C920" s="348">
        <v>44064.5</v>
      </c>
      <c r="D920" s="320">
        <v>1028.3</v>
      </c>
      <c r="E920" s="320">
        <v>0</v>
      </c>
      <c r="F920" s="320">
        <v>17.3</v>
      </c>
      <c r="G920" s="320">
        <v>68.599999999999994</v>
      </c>
      <c r="H920" s="316">
        <v>5.5</v>
      </c>
      <c r="I920" s="316">
        <v>312.5</v>
      </c>
    </row>
    <row r="921" spans="3:9" x14ac:dyDescent="0.2">
      <c r="C921" s="348">
        <v>44064.541666666672</v>
      </c>
      <c r="D921" s="320">
        <v>1027.3</v>
      </c>
      <c r="E921" s="320">
        <v>0</v>
      </c>
      <c r="F921" s="320">
        <v>17.7</v>
      </c>
      <c r="G921" s="320">
        <v>66.7</v>
      </c>
      <c r="H921" s="316">
        <v>6.7</v>
      </c>
      <c r="I921" s="316">
        <v>294.39999999999998</v>
      </c>
    </row>
    <row r="922" spans="3:9" x14ac:dyDescent="0.2">
      <c r="C922" s="348">
        <v>44064.583333333328</v>
      </c>
      <c r="D922" s="320">
        <v>1027.3</v>
      </c>
      <c r="E922" s="320">
        <v>0</v>
      </c>
      <c r="F922" s="320">
        <v>17.899999999999999</v>
      </c>
      <c r="G922" s="320">
        <v>66.099999999999994</v>
      </c>
      <c r="H922" s="316">
        <v>7.4</v>
      </c>
      <c r="I922" s="316">
        <v>287.5</v>
      </c>
    </row>
    <row r="923" spans="3:9" x14ac:dyDescent="0.2">
      <c r="C923" s="348">
        <v>44064.625</v>
      </c>
      <c r="D923" s="320">
        <v>1027.7</v>
      </c>
      <c r="E923" s="320">
        <v>0</v>
      </c>
      <c r="F923" s="320">
        <v>17</v>
      </c>
      <c r="G923" s="320">
        <v>68.400000000000006</v>
      </c>
      <c r="H923" s="316">
        <v>6.6</v>
      </c>
      <c r="I923" s="316">
        <v>280.89999999999998</v>
      </c>
    </row>
    <row r="924" spans="3:9" x14ac:dyDescent="0.2">
      <c r="C924" s="348">
        <v>44064.666666666672</v>
      </c>
      <c r="D924" s="320">
        <v>1028.3</v>
      </c>
      <c r="E924" s="320">
        <v>0</v>
      </c>
      <c r="F924" s="320">
        <v>16.899999999999999</v>
      </c>
      <c r="G924" s="320">
        <v>67.7</v>
      </c>
      <c r="H924" s="316">
        <v>5.3</v>
      </c>
      <c r="I924" s="316">
        <v>252</v>
      </c>
    </row>
    <row r="925" spans="3:9" x14ac:dyDescent="0.2">
      <c r="C925" s="348">
        <v>44064.708333333328</v>
      </c>
      <c r="D925" s="320">
        <v>1028.7</v>
      </c>
      <c r="E925" s="320">
        <v>0</v>
      </c>
      <c r="F925" s="320">
        <v>16.600000000000001</v>
      </c>
      <c r="G925" s="320">
        <v>68.2</v>
      </c>
      <c r="H925" s="316">
        <v>5.4</v>
      </c>
      <c r="I925" s="316">
        <v>217.7</v>
      </c>
    </row>
    <row r="926" spans="3:9" x14ac:dyDescent="0.2">
      <c r="C926" s="348">
        <v>44064.75</v>
      </c>
      <c r="D926" s="320">
        <v>1029.2</v>
      </c>
      <c r="E926" s="320">
        <v>0</v>
      </c>
      <c r="F926" s="320">
        <v>16.399999999999999</v>
      </c>
      <c r="G926" s="320">
        <v>68.5</v>
      </c>
      <c r="H926" s="316">
        <v>5.0999999999999996</v>
      </c>
      <c r="I926" s="316">
        <v>211.1</v>
      </c>
    </row>
    <row r="927" spans="3:9" x14ac:dyDescent="0.2">
      <c r="C927" s="348">
        <v>44064.791666666672</v>
      </c>
      <c r="D927" s="320">
        <v>1029.7</v>
      </c>
      <c r="E927" s="320">
        <v>0</v>
      </c>
      <c r="F927" s="320">
        <v>16.399999999999999</v>
      </c>
      <c r="G927" s="320">
        <v>69</v>
      </c>
      <c r="H927" s="316">
        <v>4.8</v>
      </c>
      <c r="I927" s="316">
        <v>232.2</v>
      </c>
    </row>
    <row r="928" spans="3:9" x14ac:dyDescent="0.2">
      <c r="C928" s="348">
        <v>44064.833333333328</v>
      </c>
      <c r="D928" s="320">
        <v>1030.0999999999999</v>
      </c>
      <c r="E928" s="320">
        <v>0</v>
      </c>
      <c r="F928" s="320">
        <v>16.3</v>
      </c>
      <c r="G928" s="320">
        <v>69.099999999999994</v>
      </c>
      <c r="H928" s="316">
        <v>4.2</v>
      </c>
      <c r="I928" s="316">
        <v>262.89999999999998</v>
      </c>
    </row>
    <row r="929" spans="3:9" x14ac:dyDescent="0.2">
      <c r="C929" s="348">
        <v>44064.875</v>
      </c>
      <c r="D929" s="320">
        <v>1030.3</v>
      </c>
      <c r="E929" s="320">
        <v>0</v>
      </c>
      <c r="F929" s="320">
        <v>16.2</v>
      </c>
      <c r="G929" s="320">
        <v>70.5</v>
      </c>
      <c r="H929" s="316">
        <v>3.9</v>
      </c>
      <c r="I929" s="316">
        <v>300.39999999999998</v>
      </c>
    </row>
    <row r="930" spans="3:9" x14ac:dyDescent="0.2">
      <c r="C930" s="348">
        <v>44064.916666666672</v>
      </c>
      <c r="D930" s="320">
        <v>1030.0999999999999</v>
      </c>
      <c r="E930" s="320">
        <v>0</v>
      </c>
      <c r="F930" s="320">
        <v>15.7</v>
      </c>
      <c r="G930" s="320">
        <v>73.2</v>
      </c>
      <c r="H930" s="316">
        <v>3.6</v>
      </c>
      <c r="I930" s="316">
        <v>340.3</v>
      </c>
    </row>
    <row r="931" spans="3:9" x14ac:dyDescent="0.2">
      <c r="C931" s="348">
        <v>44064.958333333328</v>
      </c>
      <c r="D931" s="320">
        <v>1029.8</v>
      </c>
      <c r="E931" s="320">
        <v>0</v>
      </c>
      <c r="F931" s="320">
        <v>15.6</v>
      </c>
      <c r="G931" s="320">
        <v>73.8</v>
      </c>
      <c r="H931" s="316">
        <v>2.9</v>
      </c>
      <c r="I931" s="316">
        <v>299.2</v>
      </c>
    </row>
    <row r="932" spans="3:9" x14ac:dyDescent="0.2">
      <c r="C932" s="348">
        <v>44065</v>
      </c>
      <c r="D932" s="320">
        <v>1029.4000000000001</v>
      </c>
      <c r="E932" s="320">
        <v>0</v>
      </c>
      <c r="F932" s="320">
        <v>15.7</v>
      </c>
      <c r="G932" s="320">
        <v>73.099999999999994</v>
      </c>
      <c r="H932" s="316">
        <v>3.6</v>
      </c>
      <c r="I932" s="316">
        <v>281.10000000000002</v>
      </c>
    </row>
    <row r="933" spans="3:9" x14ac:dyDescent="0.2">
      <c r="C933" s="348">
        <v>44065.041666666672</v>
      </c>
      <c r="D933" s="320">
        <v>1028.8</v>
      </c>
      <c r="E933" s="320">
        <v>0</v>
      </c>
      <c r="F933" s="320">
        <v>15.8</v>
      </c>
      <c r="G933" s="320">
        <v>72.400000000000006</v>
      </c>
      <c r="H933" s="316">
        <v>3</v>
      </c>
      <c r="I933" s="316">
        <v>197.1</v>
      </c>
    </row>
    <row r="934" spans="3:9" x14ac:dyDescent="0.2">
      <c r="C934" s="348">
        <v>44065.083333333328</v>
      </c>
      <c r="D934" s="320">
        <v>1028.4000000000001</v>
      </c>
      <c r="E934" s="320">
        <v>0</v>
      </c>
      <c r="F934" s="320">
        <v>15.7</v>
      </c>
      <c r="G934" s="320">
        <v>73.2</v>
      </c>
      <c r="H934" s="316">
        <v>2.2000000000000002</v>
      </c>
      <c r="I934" s="316">
        <v>303.89999999999998</v>
      </c>
    </row>
    <row r="935" spans="3:9" x14ac:dyDescent="0.2">
      <c r="C935" s="348">
        <v>44065.125</v>
      </c>
      <c r="D935" s="320">
        <v>1028.3</v>
      </c>
      <c r="E935" s="320">
        <v>0</v>
      </c>
      <c r="F935" s="320">
        <v>15.7</v>
      </c>
      <c r="G935" s="320">
        <v>72</v>
      </c>
      <c r="H935" s="316">
        <v>3.1</v>
      </c>
      <c r="I935" s="316">
        <v>196.5</v>
      </c>
    </row>
    <row r="936" spans="3:9" x14ac:dyDescent="0.2">
      <c r="C936" s="348">
        <v>44065.166666666672</v>
      </c>
      <c r="D936" s="320">
        <v>1028.2</v>
      </c>
      <c r="E936" s="320">
        <v>0</v>
      </c>
      <c r="F936" s="320">
        <v>15.8</v>
      </c>
      <c r="G936" s="320">
        <v>71.7</v>
      </c>
      <c r="H936" s="316">
        <v>3.2</v>
      </c>
      <c r="I936" s="316">
        <v>282.39999999999998</v>
      </c>
    </row>
    <row r="937" spans="3:9" x14ac:dyDescent="0.2">
      <c r="C937" s="348">
        <v>44065.208333333328</v>
      </c>
      <c r="D937" s="320">
        <v>1028.5999999999999</v>
      </c>
      <c r="E937" s="320">
        <v>0</v>
      </c>
      <c r="F937" s="320">
        <v>15.6</v>
      </c>
      <c r="G937" s="320">
        <v>73</v>
      </c>
      <c r="H937" s="316">
        <v>2.7</v>
      </c>
      <c r="I937" s="316">
        <v>11.3</v>
      </c>
    </row>
    <row r="938" spans="3:9" x14ac:dyDescent="0.2">
      <c r="C938" s="348">
        <v>44065.25</v>
      </c>
      <c r="D938" s="320">
        <v>1029.2</v>
      </c>
      <c r="E938" s="320">
        <v>0</v>
      </c>
      <c r="F938" s="320">
        <v>15.5</v>
      </c>
      <c r="G938" s="320">
        <v>73.900000000000006</v>
      </c>
      <c r="H938" s="316">
        <v>3.1</v>
      </c>
      <c r="I938" s="316">
        <v>7</v>
      </c>
    </row>
    <row r="939" spans="3:9" x14ac:dyDescent="0.2">
      <c r="C939" s="348">
        <v>44065.291666666672</v>
      </c>
      <c r="D939" s="320">
        <v>1029.5</v>
      </c>
      <c r="E939" s="320">
        <v>0</v>
      </c>
      <c r="F939" s="320">
        <v>15.6</v>
      </c>
      <c r="G939" s="320">
        <v>73.400000000000006</v>
      </c>
      <c r="H939" s="316">
        <v>3.2</v>
      </c>
      <c r="I939" s="316">
        <v>357</v>
      </c>
    </row>
    <row r="940" spans="3:9" x14ac:dyDescent="0.2">
      <c r="C940" s="348">
        <v>44065.333333333328</v>
      </c>
      <c r="D940" s="320">
        <v>1029.7</v>
      </c>
      <c r="E940" s="320">
        <v>0</v>
      </c>
      <c r="F940" s="320">
        <v>15.8</v>
      </c>
      <c r="G940" s="320">
        <v>72.400000000000006</v>
      </c>
      <c r="H940" s="316">
        <v>3.7</v>
      </c>
      <c r="I940" s="316">
        <v>354.1</v>
      </c>
    </row>
    <row r="941" spans="3:9" x14ac:dyDescent="0.2">
      <c r="C941" s="348">
        <v>44065.375</v>
      </c>
      <c r="D941" s="320">
        <v>1029.4000000000001</v>
      </c>
      <c r="E941" s="320">
        <v>0</v>
      </c>
      <c r="F941" s="320">
        <v>16</v>
      </c>
      <c r="G941" s="320">
        <v>71.5</v>
      </c>
      <c r="H941" s="316">
        <v>4.5999999999999996</v>
      </c>
      <c r="I941" s="316">
        <v>357.6</v>
      </c>
    </row>
    <row r="942" spans="3:9" x14ac:dyDescent="0.2">
      <c r="C942" s="348">
        <v>44065.416666666672</v>
      </c>
      <c r="D942" s="320">
        <v>1029.0999999999999</v>
      </c>
      <c r="E942" s="320">
        <v>0</v>
      </c>
      <c r="F942" s="320">
        <v>16.2</v>
      </c>
      <c r="G942" s="320">
        <v>71.099999999999994</v>
      </c>
      <c r="H942" s="316">
        <v>4.8</v>
      </c>
      <c r="I942" s="316">
        <v>356.8</v>
      </c>
    </row>
    <row r="943" spans="3:9" x14ac:dyDescent="0.2">
      <c r="C943" s="348">
        <v>44065.458333333328</v>
      </c>
      <c r="D943" s="320">
        <v>1028.4000000000001</v>
      </c>
      <c r="E943" s="320">
        <v>0</v>
      </c>
      <c r="F943" s="320">
        <v>16.600000000000001</v>
      </c>
      <c r="G943" s="320">
        <v>70.2</v>
      </c>
      <c r="H943" s="316">
        <v>4.4000000000000004</v>
      </c>
      <c r="I943" s="316">
        <v>351.1</v>
      </c>
    </row>
    <row r="944" spans="3:9" x14ac:dyDescent="0.2">
      <c r="C944" s="348">
        <v>44065.5</v>
      </c>
      <c r="D944" s="320">
        <v>1027.9000000000001</v>
      </c>
      <c r="E944" s="320">
        <v>0</v>
      </c>
      <c r="F944" s="320">
        <v>16.5</v>
      </c>
      <c r="G944" s="320">
        <v>70.099999999999994</v>
      </c>
      <c r="H944" s="316">
        <v>4.7</v>
      </c>
      <c r="I944" s="316">
        <v>355.6</v>
      </c>
    </row>
    <row r="945" spans="3:9" x14ac:dyDescent="0.2">
      <c r="C945" s="348">
        <v>44065.541666666672</v>
      </c>
      <c r="D945" s="320">
        <v>1027.5</v>
      </c>
      <c r="E945" s="320">
        <v>0</v>
      </c>
      <c r="F945" s="320">
        <v>16.399999999999999</v>
      </c>
      <c r="G945" s="320">
        <v>70.5</v>
      </c>
      <c r="H945" s="316">
        <v>4.2</v>
      </c>
      <c r="I945" s="316">
        <v>355.7</v>
      </c>
    </row>
    <row r="946" spans="3:9" x14ac:dyDescent="0.2">
      <c r="C946" s="348">
        <v>44065.583333333328</v>
      </c>
      <c r="D946" s="320">
        <v>1027.5</v>
      </c>
      <c r="E946" s="320">
        <v>0</v>
      </c>
      <c r="F946" s="320">
        <v>16.2</v>
      </c>
      <c r="G946" s="320">
        <v>72</v>
      </c>
      <c r="H946" s="316">
        <v>4</v>
      </c>
      <c r="I946" s="316">
        <v>354.5</v>
      </c>
    </row>
    <row r="947" spans="3:9" x14ac:dyDescent="0.2">
      <c r="C947" s="348">
        <v>44065.625</v>
      </c>
      <c r="D947" s="320">
        <v>1027.2</v>
      </c>
      <c r="E947" s="320">
        <v>0</v>
      </c>
      <c r="F947" s="320">
        <v>16</v>
      </c>
      <c r="G947" s="320">
        <v>73.2</v>
      </c>
      <c r="H947" s="316">
        <v>4.2</v>
      </c>
      <c r="I947" s="316">
        <v>355.6</v>
      </c>
    </row>
    <row r="948" spans="3:9" x14ac:dyDescent="0.2">
      <c r="C948" s="348">
        <v>44065.666666666672</v>
      </c>
      <c r="D948" s="320">
        <v>1027.7</v>
      </c>
      <c r="E948" s="320">
        <v>0</v>
      </c>
      <c r="F948" s="320">
        <v>15.6</v>
      </c>
      <c r="G948" s="320">
        <v>76.7</v>
      </c>
      <c r="H948" s="316">
        <v>4</v>
      </c>
      <c r="I948" s="316">
        <v>358.1</v>
      </c>
    </row>
    <row r="949" spans="3:9" x14ac:dyDescent="0.2">
      <c r="C949" s="348">
        <v>44065.708333333328</v>
      </c>
      <c r="D949" s="320">
        <v>1028.3</v>
      </c>
      <c r="E949" s="320">
        <v>0</v>
      </c>
      <c r="F949" s="320">
        <v>15.7</v>
      </c>
      <c r="G949" s="320">
        <v>75.400000000000006</v>
      </c>
      <c r="H949" s="316">
        <v>3.4</v>
      </c>
      <c r="I949" s="316">
        <v>358.2</v>
      </c>
    </row>
    <row r="950" spans="3:9" x14ac:dyDescent="0.2">
      <c r="C950" s="348">
        <v>44065.75</v>
      </c>
      <c r="D950" s="320">
        <v>1028.8</v>
      </c>
      <c r="E950" s="320">
        <v>0</v>
      </c>
      <c r="F950" s="320">
        <v>15.7</v>
      </c>
      <c r="G950" s="320">
        <v>75.5</v>
      </c>
      <c r="H950" s="316">
        <v>3.5</v>
      </c>
      <c r="I950" s="316">
        <v>354</v>
      </c>
    </row>
    <row r="951" spans="3:9" x14ac:dyDescent="0.2">
      <c r="C951" s="348">
        <v>44065.791666666672</v>
      </c>
      <c r="D951" s="320">
        <v>1029.3</v>
      </c>
      <c r="E951" s="320">
        <v>0</v>
      </c>
      <c r="F951" s="320">
        <v>15.7</v>
      </c>
      <c r="G951" s="320">
        <v>75.7</v>
      </c>
      <c r="H951" s="316">
        <v>3.1</v>
      </c>
      <c r="I951" s="316">
        <v>344.1</v>
      </c>
    </row>
    <row r="952" spans="3:9" x14ac:dyDescent="0.2">
      <c r="C952" s="348">
        <v>44065.833333333328</v>
      </c>
      <c r="D952" s="320">
        <v>1029.8</v>
      </c>
      <c r="E952" s="320">
        <v>0</v>
      </c>
      <c r="F952" s="320">
        <v>15.7</v>
      </c>
      <c r="G952" s="320">
        <v>75.7</v>
      </c>
      <c r="H952" s="316">
        <v>2.8</v>
      </c>
      <c r="I952" s="316">
        <v>344.6</v>
      </c>
    </row>
    <row r="953" spans="3:9" x14ac:dyDescent="0.2">
      <c r="C953" s="348">
        <v>44065.875</v>
      </c>
      <c r="D953" s="320">
        <v>1029.8</v>
      </c>
      <c r="E953" s="320">
        <v>0</v>
      </c>
      <c r="F953" s="320">
        <v>15.6</v>
      </c>
      <c r="G953" s="320">
        <v>76.099999999999994</v>
      </c>
      <c r="H953" s="316">
        <v>3</v>
      </c>
      <c r="I953" s="316">
        <v>350</v>
      </c>
    </row>
    <row r="954" spans="3:9" x14ac:dyDescent="0.2">
      <c r="C954" s="348">
        <v>44065.916666666672</v>
      </c>
      <c r="D954" s="320">
        <v>1030</v>
      </c>
      <c r="E954" s="320">
        <v>0</v>
      </c>
      <c r="F954" s="320">
        <v>15.5</v>
      </c>
      <c r="G954" s="320">
        <v>76.599999999999994</v>
      </c>
      <c r="H954" s="316">
        <v>2.9</v>
      </c>
      <c r="I954" s="316">
        <v>353.3</v>
      </c>
    </row>
    <row r="955" spans="3:9" x14ac:dyDescent="0.2">
      <c r="C955" s="348">
        <v>44065.958333333328</v>
      </c>
      <c r="D955" s="320">
        <v>1029.8</v>
      </c>
      <c r="E955" s="320">
        <v>0</v>
      </c>
      <c r="F955" s="320">
        <v>15.4</v>
      </c>
      <c r="G955" s="320">
        <v>77.099999999999994</v>
      </c>
      <c r="H955" s="316">
        <v>2.9</v>
      </c>
      <c r="I955" s="316">
        <v>349.8</v>
      </c>
    </row>
    <row r="956" spans="3:9" x14ac:dyDescent="0.2">
      <c r="C956" s="348">
        <v>44066</v>
      </c>
      <c r="D956" s="320">
        <v>1029.5</v>
      </c>
      <c r="E956" s="320">
        <v>0</v>
      </c>
      <c r="F956" s="320">
        <v>15.2</v>
      </c>
      <c r="G956" s="320">
        <v>78.5</v>
      </c>
      <c r="H956" s="316">
        <v>2.6</v>
      </c>
      <c r="I956" s="316">
        <v>339.5</v>
      </c>
    </row>
    <row r="957" spans="3:9" x14ac:dyDescent="0.2">
      <c r="C957" s="348">
        <v>44066.041666666672</v>
      </c>
      <c r="D957" s="320">
        <v>1029.7</v>
      </c>
      <c r="E957" s="320">
        <v>0</v>
      </c>
      <c r="F957" s="320">
        <v>15.1</v>
      </c>
      <c r="G957" s="320">
        <v>79.900000000000006</v>
      </c>
      <c r="H957" s="316">
        <v>2.6</v>
      </c>
      <c r="I957" s="316">
        <v>311.10000000000002</v>
      </c>
    </row>
    <row r="958" spans="3:9" x14ac:dyDescent="0.2">
      <c r="C958" s="348">
        <v>44066.083333333328</v>
      </c>
      <c r="D958" s="320">
        <v>1029.3</v>
      </c>
      <c r="E958" s="320">
        <v>0</v>
      </c>
      <c r="F958" s="320">
        <v>15</v>
      </c>
      <c r="G958" s="320">
        <v>80</v>
      </c>
      <c r="H958" s="316">
        <v>2.4</v>
      </c>
      <c r="I958" s="316">
        <v>317.7</v>
      </c>
    </row>
    <row r="959" spans="3:9" x14ac:dyDescent="0.2">
      <c r="C959" s="348">
        <v>44066.125</v>
      </c>
      <c r="D959" s="320">
        <v>1028.8</v>
      </c>
      <c r="E959" s="320">
        <v>0</v>
      </c>
      <c r="F959" s="320">
        <v>14.9</v>
      </c>
      <c r="G959" s="320">
        <v>79.8</v>
      </c>
      <c r="H959" s="316">
        <v>2.1</v>
      </c>
      <c r="I959" s="316">
        <v>327.10000000000002</v>
      </c>
    </row>
    <row r="960" spans="3:9" x14ac:dyDescent="0.2">
      <c r="C960" s="348">
        <v>44066.166666666672</v>
      </c>
      <c r="D960" s="320">
        <v>1028.5</v>
      </c>
      <c r="E960" s="320">
        <v>0</v>
      </c>
      <c r="F960" s="320">
        <v>15</v>
      </c>
      <c r="G960" s="320">
        <v>79.3</v>
      </c>
      <c r="H960" s="316">
        <v>2.4</v>
      </c>
      <c r="I960" s="316">
        <v>318.8</v>
      </c>
    </row>
    <row r="961" spans="3:9" x14ac:dyDescent="0.2">
      <c r="C961" s="348">
        <v>44066.208333333328</v>
      </c>
      <c r="D961" s="320">
        <v>1029.0999999999999</v>
      </c>
      <c r="E961" s="320">
        <v>0</v>
      </c>
      <c r="F961" s="320">
        <v>15</v>
      </c>
      <c r="G961" s="320">
        <v>79</v>
      </c>
      <c r="H961" s="316">
        <v>2.2999999999999998</v>
      </c>
      <c r="I961" s="316">
        <v>295.8</v>
      </c>
    </row>
    <row r="962" spans="3:9" x14ac:dyDescent="0.2">
      <c r="C962" s="348">
        <v>44066.25</v>
      </c>
      <c r="D962" s="320">
        <v>1029.3</v>
      </c>
      <c r="E962" s="320">
        <v>0</v>
      </c>
      <c r="F962" s="320">
        <v>15</v>
      </c>
      <c r="G962" s="320">
        <v>79.099999999999994</v>
      </c>
      <c r="H962" s="316">
        <v>2.6</v>
      </c>
      <c r="I962" s="316">
        <v>335.1</v>
      </c>
    </row>
    <row r="963" spans="3:9" x14ac:dyDescent="0.2">
      <c r="C963" s="348">
        <v>44066.291666666672</v>
      </c>
      <c r="D963" s="320">
        <v>1029.8</v>
      </c>
      <c r="E963" s="320">
        <v>0</v>
      </c>
      <c r="F963" s="320">
        <v>15.2</v>
      </c>
      <c r="G963" s="320">
        <v>78.599999999999994</v>
      </c>
      <c r="H963" s="316">
        <v>2.7</v>
      </c>
      <c r="I963" s="316">
        <v>338.7</v>
      </c>
    </row>
    <row r="964" spans="3:9" x14ac:dyDescent="0.2">
      <c r="C964" s="348">
        <v>44066.333333333328</v>
      </c>
      <c r="D964" s="320">
        <v>1030</v>
      </c>
      <c r="E964" s="320">
        <v>0</v>
      </c>
      <c r="F964" s="320">
        <v>15.6</v>
      </c>
      <c r="G964" s="320">
        <v>76.400000000000006</v>
      </c>
      <c r="H964" s="316">
        <v>3.3</v>
      </c>
      <c r="I964" s="316">
        <v>342.2</v>
      </c>
    </row>
    <row r="965" spans="3:9" x14ac:dyDescent="0.2">
      <c r="C965" s="348">
        <v>44066.375</v>
      </c>
      <c r="D965" s="320">
        <v>1030.3</v>
      </c>
      <c r="E965" s="320">
        <v>0</v>
      </c>
      <c r="F965" s="320">
        <v>15.9</v>
      </c>
      <c r="G965" s="320">
        <v>74.900000000000006</v>
      </c>
      <c r="H965" s="316">
        <v>3.5</v>
      </c>
      <c r="I965" s="316">
        <v>344.3</v>
      </c>
    </row>
    <row r="966" spans="3:9" x14ac:dyDescent="0.2">
      <c r="C966" s="348">
        <v>44066.416666666672</v>
      </c>
      <c r="D966" s="320">
        <v>1029.9000000000001</v>
      </c>
      <c r="E966" s="320">
        <v>0</v>
      </c>
      <c r="F966" s="320">
        <v>16.399999999999999</v>
      </c>
      <c r="G966" s="320">
        <v>73.400000000000006</v>
      </c>
      <c r="H966" s="316">
        <v>3.8</v>
      </c>
      <c r="I966" s="316">
        <v>347.9</v>
      </c>
    </row>
    <row r="967" spans="3:9" x14ac:dyDescent="0.2">
      <c r="C967" s="348">
        <v>44066.458333333328</v>
      </c>
      <c r="D967" s="320">
        <v>1029.2</v>
      </c>
      <c r="E967" s="320">
        <v>0</v>
      </c>
      <c r="F967" s="320">
        <v>16.899999999999999</v>
      </c>
      <c r="G967" s="320">
        <v>71.900000000000006</v>
      </c>
      <c r="H967" s="316">
        <v>3.6</v>
      </c>
      <c r="I967" s="316">
        <v>336.3</v>
      </c>
    </row>
    <row r="968" spans="3:9" x14ac:dyDescent="0.2">
      <c r="C968" s="348">
        <v>44066.5</v>
      </c>
      <c r="D968" s="320">
        <v>1028.5</v>
      </c>
      <c r="E968" s="320">
        <v>0</v>
      </c>
      <c r="F968" s="320">
        <v>16.3</v>
      </c>
      <c r="G968" s="320">
        <v>73.900000000000006</v>
      </c>
      <c r="H968" s="316">
        <v>4.7</v>
      </c>
      <c r="I968" s="316">
        <v>357.7</v>
      </c>
    </row>
    <row r="969" spans="3:9" x14ac:dyDescent="0.2">
      <c r="C969" s="348">
        <v>44066.541666666672</v>
      </c>
      <c r="D969" s="320">
        <v>1028.2</v>
      </c>
      <c r="E969" s="320">
        <v>0</v>
      </c>
      <c r="F969" s="320">
        <v>16.899999999999999</v>
      </c>
      <c r="G969" s="320">
        <v>72.400000000000006</v>
      </c>
      <c r="H969" s="316">
        <v>4.3</v>
      </c>
      <c r="I969" s="316">
        <v>345.6</v>
      </c>
    </row>
    <row r="970" spans="3:9" x14ac:dyDescent="0.2">
      <c r="C970" s="348">
        <v>44066.583333333328</v>
      </c>
      <c r="D970" s="320">
        <v>1028.0999999999999</v>
      </c>
      <c r="E970" s="320">
        <v>0</v>
      </c>
      <c r="F970" s="320">
        <v>16.5</v>
      </c>
      <c r="G970" s="320">
        <v>74.900000000000006</v>
      </c>
      <c r="H970" s="316">
        <v>4</v>
      </c>
      <c r="I970" s="316">
        <v>358.7</v>
      </c>
    </row>
    <row r="971" spans="3:9" x14ac:dyDescent="0.2">
      <c r="C971" s="348">
        <v>44066.625</v>
      </c>
      <c r="D971" s="320">
        <v>1028.5</v>
      </c>
      <c r="E971" s="320">
        <v>0</v>
      </c>
      <c r="F971" s="320">
        <v>16.100000000000001</v>
      </c>
      <c r="G971" s="320">
        <v>78.099999999999994</v>
      </c>
      <c r="H971" s="316">
        <v>4.5999999999999996</v>
      </c>
      <c r="I971" s="316">
        <v>0.6</v>
      </c>
    </row>
    <row r="972" spans="3:9" x14ac:dyDescent="0.2">
      <c r="C972" s="348">
        <v>44066.666666666672</v>
      </c>
      <c r="D972" s="320">
        <v>1028.9000000000001</v>
      </c>
      <c r="E972" s="320">
        <v>0</v>
      </c>
      <c r="F972" s="320">
        <v>15.9</v>
      </c>
      <c r="G972" s="320">
        <v>78.5</v>
      </c>
      <c r="H972" s="316">
        <v>4.5</v>
      </c>
      <c r="I972" s="316">
        <v>4.9000000000000004</v>
      </c>
    </row>
    <row r="973" spans="3:9" x14ac:dyDescent="0.2">
      <c r="C973" s="348">
        <v>44066.708333333328</v>
      </c>
      <c r="D973" s="320">
        <v>1029.5</v>
      </c>
      <c r="E973" s="320">
        <v>0</v>
      </c>
      <c r="F973" s="320">
        <v>15.3</v>
      </c>
      <c r="G973" s="320">
        <v>82.9</v>
      </c>
      <c r="H973" s="316">
        <v>4.0999999999999996</v>
      </c>
      <c r="I973" s="316">
        <v>5.5</v>
      </c>
    </row>
    <row r="974" spans="3:9" x14ac:dyDescent="0.2">
      <c r="C974" s="348">
        <v>44066.75</v>
      </c>
      <c r="D974" s="320">
        <v>1030.2</v>
      </c>
      <c r="E974" s="320">
        <v>18</v>
      </c>
      <c r="F974" s="320">
        <v>15</v>
      </c>
      <c r="G974" s="320">
        <v>86.1</v>
      </c>
      <c r="H974" s="316">
        <v>3.9</v>
      </c>
      <c r="I974" s="316">
        <v>5.6</v>
      </c>
    </row>
    <row r="975" spans="3:9" x14ac:dyDescent="0.2">
      <c r="C975" s="348">
        <v>44066.791666666672</v>
      </c>
      <c r="D975" s="320">
        <v>1031</v>
      </c>
      <c r="E975" s="320">
        <v>30</v>
      </c>
      <c r="F975" s="320">
        <v>14.7</v>
      </c>
      <c r="G975" s="320">
        <v>87.3</v>
      </c>
      <c r="H975" s="316">
        <v>4.0999999999999996</v>
      </c>
      <c r="I975" s="316">
        <v>13.8</v>
      </c>
    </row>
    <row r="976" spans="3:9" x14ac:dyDescent="0.2">
      <c r="C976" s="348">
        <v>44066.833333333328</v>
      </c>
      <c r="D976" s="320">
        <v>1031.2</v>
      </c>
      <c r="E976" s="320">
        <v>6</v>
      </c>
      <c r="F976" s="320">
        <v>14.5</v>
      </c>
      <c r="G976" s="320">
        <v>88</v>
      </c>
      <c r="H976" s="316">
        <v>4</v>
      </c>
      <c r="I976" s="316">
        <v>8.4</v>
      </c>
    </row>
    <row r="977" spans="3:9" x14ac:dyDescent="0.2">
      <c r="C977" s="348">
        <v>44066.875</v>
      </c>
      <c r="D977" s="320">
        <v>1031.4000000000001</v>
      </c>
      <c r="E977" s="320">
        <v>12</v>
      </c>
      <c r="F977" s="320">
        <v>14.4</v>
      </c>
      <c r="G977" s="320">
        <v>88.5</v>
      </c>
      <c r="H977" s="316">
        <v>3.6</v>
      </c>
      <c r="I977" s="316">
        <v>6.7</v>
      </c>
    </row>
    <row r="978" spans="3:9" x14ac:dyDescent="0.2">
      <c r="C978" s="348">
        <v>44066.916666666672</v>
      </c>
      <c r="D978" s="320">
        <v>1031</v>
      </c>
      <c r="E978" s="320">
        <v>12</v>
      </c>
      <c r="F978" s="320">
        <v>14.4</v>
      </c>
      <c r="G978" s="320">
        <v>88.9</v>
      </c>
      <c r="H978" s="316">
        <v>3.1</v>
      </c>
      <c r="I978" s="316">
        <v>67.400000000000006</v>
      </c>
    </row>
    <row r="979" spans="3:9" x14ac:dyDescent="0.2">
      <c r="C979" s="348">
        <v>44066.958333333328</v>
      </c>
      <c r="D979" s="320">
        <v>1030.3</v>
      </c>
      <c r="E979" s="320">
        <v>0</v>
      </c>
      <c r="F979" s="320">
        <v>14.3</v>
      </c>
      <c r="G979" s="320">
        <v>88.7</v>
      </c>
      <c r="H979" s="316">
        <v>3.8</v>
      </c>
      <c r="I979" s="316">
        <v>296.60000000000002</v>
      </c>
    </row>
    <row r="980" spans="3:9" x14ac:dyDescent="0.2">
      <c r="C980" s="348">
        <v>44067</v>
      </c>
      <c r="D980" s="320">
        <v>1030.0999999999999</v>
      </c>
      <c r="E980" s="320">
        <v>6</v>
      </c>
      <c r="F980" s="320">
        <v>14.2</v>
      </c>
      <c r="G980" s="320">
        <v>88.7</v>
      </c>
      <c r="H980" s="316">
        <v>4.5</v>
      </c>
      <c r="I980" s="316">
        <v>26.3</v>
      </c>
    </row>
    <row r="981" spans="3:9" x14ac:dyDescent="0.2">
      <c r="C981" s="348">
        <v>44067.041666666672</v>
      </c>
      <c r="D981" s="320">
        <v>1029.7</v>
      </c>
      <c r="E981" s="320">
        <v>0</v>
      </c>
      <c r="F981" s="320">
        <v>14.3</v>
      </c>
      <c r="G981" s="320">
        <v>88.2</v>
      </c>
      <c r="H981" s="316">
        <v>3.4</v>
      </c>
      <c r="I981" s="316">
        <v>10.3</v>
      </c>
    </row>
    <row r="982" spans="3:9" x14ac:dyDescent="0.2">
      <c r="C982" s="348">
        <v>44067.083333333328</v>
      </c>
      <c r="D982" s="320">
        <v>1029.8</v>
      </c>
      <c r="E982" s="320">
        <v>0</v>
      </c>
      <c r="F982" s="320">
        <v>14.2</v>
      </c>
      <c r="G982" s="320">
        <v>88</v>
      </c>
      <c r="H982" s="316">
        <v>2.4</v>
      </c>
      <c r="I982" s="316">
        <v>22</v>
      </c>
    </row>
    <row r="983" spans="3:9" x14ac:dyDescent="0.2">
      <c r="C983" s="348">
        <v>44067.125</v>
      </c>
      <c r="D983" s="320">
        <v>1029.9000000000001</v>
      </c>
      <c r="E983" s="320">
        <v>0</v>
      </c>
      <c r="F983" s="320">
        <v>14.4</v>
      </c>
      <c r="G983" s="320">
        <v>87.6</v>
      </c>
      <c r="H983" s="316">
        <v>1.8</v>
      </c>
      <c r="I983" s="316">
        <v>357.6</v>
      </c>
    </row>
    <row r="984" spans="3:9" x14ac:dyDescent="0.2">
      <c r="C984" s="348">
        <v>44067.166666666672</v>
      </c>
      <c r="D984" s="320">
        <v>1030.2</v>
      </c>
      <c r="E984" s="320">
        <v>0</v>
      </c>
      <c r="F984" s="320">
        <v>14.5</v>
      </c>
      <c r="G984" s="320">
        <v>86.5</v>
      </c>
      <c r="H984" s="316">
        <v>2.5</v>
      </c>
      <c r="I984" s="316">
        <v>30.9</v>
      </c>
    </row>
    <row r="985" spans="3:9" x14ac:dyDescent="0.2">
      <c r="C985" s="348">
        <v>44067.208333333328</v>
      </c>
      <c r="D985" s="320">
        <v>1030.3</v>
      </c>
      <c r="E985" s="320">
        <v>0</v>
      </c>
      <c r="F985" s="320">
        <v>14.5</v>
      </c>
      <c r="G985" s="320">
        <v>86.4</v>
      </c>
      <c r="H985" s="316">
        <v>2.1</v>
      </c>
      <c r="I985" s="316">
        <v>301</v>
      </c>
    </row>
    <row r="986" spans="3:9" x14ac:dyDescent="0.2">
      <c r="C986" s="348">
        <v>44067.25</v>
      </c>
      <c r="D986" s="320">
        <v>1030.4000000000001</v>
      </c>
      <c r="E986" s="320">
        <v>0</v>
      </c>
      <c r="F986" s="320">
        <v>14.8</v>
      </c>
      <c r="G986" s="320">
        <v>86.2</v>
      </c>
      <c r="H986" s="316">
        <v>2.2999999999999998</v>
      </c>
      <c r="I986" s="316">
        <v>5.3</v>
      </c>
    </row>
    <row r="987" spans="3:9" x14ac:dyDescent="0.2">
      <c r="C987" s="348">
        <v>44067.291666666672</v>
      </c>
      <c r="D987" s="320">
        <v>1031</v>
      </c>
      <c r="E987" s="320">
        <v>0</v>
      </c>
      <c r="F987" s="320">
        <v>14.9</v>
      </c>
      <c r="G987" s="320">
        <v>86</v>
      </c>
      <c r="H987" s="316">
        <v>2.2999999999999998</v>
      </c>
      <c r="I987" s="316">
        <v>352.1</v>
      </c>
    </row>
    <row r="988" spans="3:9" x14ac:dyDescent="0.2">
      <c r="C988" s="348">
        <v>44067.333333333328</v>
      </c>
      <c r="D988" s="320">
        <v>1031.4000000000001</v>
      </c>
      <c r="E988" s="320">
        <v>0</v>
      </c>
      <c r="F988" s="320">
        <v>15.8</v>
      </c>
      <c r="G988" s="320">
        <v>82.4</v>
      </c>
      <c r="H988" s="316">
        <v>2.4</v>
      </c>
      <c r="I988" s="316">
        <v>1</v>
      </c>
    </row>
    <row r="989" spans="3:9" x14ac:dyDescent="0.2">
      <c r="C989" s="348">
        <v>44067.375</v>
      </c>
      <c r="D989" s="320">
        <v>1031.0999999999999</v>
      </c>
      <c r="E989" s="320">
        <v>0</v>
      </c>
      <c r="F989" s="320">
        <v>16.3</v>
      </c>
      <c r="G989" s="320">
        <v>79.2</v>
      </c>
      <c r="H989" s="316">
        <v>3.5</v>
      </c>
      <c r="I989" s="316">
        <v>340.5</v>
      </c>
    </row>
    <row r="990" spans="3:9" x14ac:dyDescent="0.2">
      <c r="C990" s="348">
        <v>44067.416666666672</v>
      </c>
      <c r="D990" s="320">
        <v>1030.8</v>
      </c>
      <c r="E990" s="320">
        <v>0</v>
      </c>
      <c r="F990" s="320">
        <v>16.2</v>
      </c>
      <c r="G990" s="320">
        <v>78.400000000000006</v>
      </c>
      <c r="H990" s="316">
        <v>3.4</v>
      </c>
      <c r="I990" s="316">
        <v>350.3</v>
      </c>
    </row>
    <row r="991" spans="3:9" x14ac:dyDescent="0.2">
      <c r="C991" s="348">
        <v>44067.458333333328</v>
      </c>
      <c r="D991" s="320">
        <v>1030.5</v>
      </c>
      <c r="E991" s="320">
        <v>0</v>
      </c>
      <c r="F991" s="320">
        <v>16.600000000000001</v>
      </c>
      <c r="G991" s="320">
        <v>74.400000000000006</v>
      </c>
      <c r="H991" s="316">
        <v>3.6</v>
      </c>
      <c r="I991" s="316">
        <v>344</v>
      </c>
    </row>
    <row r="992" spans="3:9" x14ac:dyDescent="0.2">
      <c r="C992" s="348">
        <v>44067.5</v>
      </c>
      <c r="D992" s="320">
        <v>1030.0999999999999</v>
      </c>
      <c r="E992" s="320">
        <v>0</v>
      </c>
      <c r="F992" s="320">
        <v>16.600000000000001</v>
      </c>
      <c r="G992" s="320">
        <v>74.400000000000006</v>
      </c>
      <c r="H992" s="316">
        <v>3.6</v>
      </c>
      <c r="I992" s="316">
        <v>352.2</v>
      </c>
    </row>
    <row r="993" spans="3:9" x14ac:dyDescent="0.2">
      <c r="C993" s="348">
        <v>44067.541666666672</v>
      </c>
      <c r="D993" s="320">
        <v>1029.4000000000001</v>
      </c>
      <c r="E993" s="320">
        <v>0</v>
      </c>
      <c r="F993" s="320">
        <v>17</v>
      </c>
      <c r="G993" s="320">
        <v>75.400000000000006</v>
      </c>
      <c r="H993" s="316">
        <v>3.4</v>
      </c>
      <c r="I993" s="316">
        <v>347.7</v>
      </c>
    </row>
    <row r="994" spans="3:9" x14ac:dyDescent="0.2">
      <c r="C994" s="348">
        <v>44067.583333333328</v>
      </c>
      <c r="D994" s="320">
        <v>1029.5</v>
      </c>
      <c r="E994" s="320">
        <v>0</v>
      </c>
      <c r="F994" s="320">
        <v>16.8</v>
      </c>
      <c r="G994" s="320">
        <v>77.3</v>
      </c>
      <c r="H994" s="316">
        <v>4.9000000000000004</v>
      </c>
      <c r="I994" s="316">
        <v>301.2</v>
      </c>
    </row>
    <row r="995" spans="3:9" x14ac:dyDescent="0.2">
      <c r="C995" s="348">
        <v>44067.625</v>
      </c>
      <c r="D995" s="320">
        <v>1029.8</v>
      </c>
      <c r="E995" s="320">
        <v>0</v>
      </c>
      <c r="F995" s="320">
        <v>17.3</v>
      </c>
      <c r="G995" s="320">
        <v>73.900000000000006</v>
      </c>
      <c r="H995" s="316">
        <v>3.8</v>
      </c>
      <c r="I995" s="316">
        <v>234.9</v>
      </c>
    </row>
    <row r="996" spans="3:9" x14ac:dyDescent="0.2">
      <c r="C996" s="348">
        <v>44067.666666666672</v>
      </c>
      <c r="D996" s="320">
        <v>1030.3</v>
      </c>
      <c r="E996" s="320">
        <v>0</v>
      </c>
      <c r="F996" s="320">
        <v>16.7</v>
      </c>
      <c r="G996" s="320">
        <v>78</v>
      </c>
      <c r="H996" s="316">
        <v>5.3</v>
      </c>
      <c r="I996" s="316">
        <v>217.1</v>
      </c>
    </row>
    <row r="997" spans="3:9" x14ac:dyDescent="0.2">
      <c r="C997" s="348">
        <v>44067.708333333328</v>
      </c>
      <c r="D997" s="320">
        <v>1030.4000000000001</v>
      </c>
      <c r="E997" s="320">
        <v>0</v>
      </c>
      <c r="F997" s="320">
        <v>16.2</v>
      </c>
      <c r="G997" s="320">
        <v>78.8</v>
      </c>
      <c r="H997" s="316">
        <v>5.7</v>
      </c>
      <c r="I997" s="316">
        <v>208.1</v>
      </c>
    </row>
    <row r="998" spans="3:9" x14ac:dyDescent="0.2">
      <c r="C998" s="348">
        <v>44067.75</v>
      </c>
      <c r="D998" s="320">
        <v>1030.5999999999999</v>
      </c>
      <c r="E998" s="320">
        <v>0</v>
      </c>
      <c r="F998" s="320">
        <v>16.399999999999999</v>
      </c>
      <c r="G998" s="320">
        <v>74.2</v>
      </c>
      <c r="H998" s="316">
        <v>6</v>
      </c>
      <c r="I998" s="316">
        <v>195</v>
      </c>
    </row>
    <row r="999" spans="3:9" x14ac:dyDescent="0.2">
      <c r="C999" s="348">
        <v>44067.791666666672</v>
      </c>
      <c r="D999" s="320">
        <v>1030.8</v>
      </c>
      <c r="E999" s="320">
        <v>0</v>
      </c>
      <c r="F999" s="320">
        <v>16.399999999999999</v>
      </c>
      <c r="G999" s="320">
        <v>75.2</v>
      </c>
      <c r="H999" s="316">
        <v>5.5</v>
      </c>
      <c r="I999" s="316">
        <v>198.4</v>
      </c>
    </row>
    <row r="1000" spans="3:9" x14ac:dyDescent="0.2">
      <c r="C1000" s="348">
        <v>44067.833333333328</v>
      </c>
      <c r="D1000" s="320">
        <v>1030.4000000000001</v>
      </c>
      <c r="E1000" s="320">
        <v>0</v>
      </c>
      <c r="F1000" s="320">
        <v>16.399999999999999</v>
      </c>
      <c r="G1000" s="320">
        <v>75.7</v>
      </c>
      <c r="H1000" s="316">
        <v>5.6</v>
      </c>
      <c r="I1000" s="316">
        <v>196.1</v>
      </c>
    </row>
    <row r="1001" spans="3:9" x14ac:dyDescent="0.2">
      <c r="C1001" s="348">
        <v>44067.875</v>
      </c>
      <c r="D1001" s="320">
        <v>1030.5</v>
      </c>
      <c r="E1001" s="320">
        <v>0</v>
      </c>
      <c r="F1001" s="320">
        <v>16.3</v>
      </c>
      <c r="G1001" s="320">
        <v>76.7</v>
      </c>
      <c r="H1001" s="316">
        <v>5.6</v>
      </c>
      <c r="I1001" s="316">
        <v>194.1</v>
      </c>
    </row>
    <row r="1002" spans="3:9" x14ac:dyDescent="0.2">
      <c r="C1002" s="348">
        <v>44067.916666666672</v>
      </c>
      <c r="D1002" s="320">
        <v>1030.3</v>
      </c>
      <c r="E1002" s="320">
        <v>0</v>
      </c>
      <c r="F1002" s="320">
        <v>16.2</v>
      </c>
      <c r="G1002" s="320">
        <v>77.400000000000006</v>
      </c>
      <c r="H1002" s="316">
        <v>5.8</v>
      </c>
      <c r="I1002" s="316">
        <v>202</v>
      </c>
    </row>
    <row r="1003" spans="3:9" x14ac:dyDescent="0.2">
      <c r="C1003" s="348">
        <v>44067.958333333328</v>
      </c>
      <c r="D1003" s="320">
        <v>1029.8</v>
      </c>
      <c r="E1003" s="320">
        <v>0</v>
      </c>
      <c r="F1003" s="320">
        <v>16.3</v>
      </c>
      <c r="G1003" s="320">
        <v>76.900000000000006</v>
      </c>
      <c r="H1003" s="316">
        <v>5.7</v>
      </c>
      <c r="I1003" s="316">
        <v>206.5</v>
      </c>
    </row>
    <row r="1004" spans="3:9" x14ac:dyDescent="0.2">
      <c r="C1004" s="348">
        <v>44068</v>
      </c>
      <c r="D1004" s="320">
        <v>1029.7</v>
      </c>
      <c r="E1004" s="320">
        <v>0</v>
      </c>
      <c r="F1004" s="320">
        <v>16.399999999999999</v>
      </c>
      <c r="G1004" s="320">
        <v>75.5</v>
      </c>
      <c r="H1004" s="316">
        <v>4.9000000000000004</v>
      </c>
      <c r="I1004" s="316">
        <v>164</v>
      </c>
    </row>
    <row r="1005" spans="3:9" x14ac:dyDescent="0.2">
      <c r="C1005" s="348">
        <v>44068.041666666672</v>
      </c>
      <c r="D1005" s="320">
        <v>1029.3</v>
      </c>
      <c r="E1005" s="320">
        <v>0</v>
      </c>
      <c r="F1005" s="320">
        <v>15.8</v>
      </c>
      <c r="G1005" s="320">
        <v>79.7</v>
      </c>
      <c r="H1005" s="316">
        <v>3</v>
      </c>
      <c r="I1005" s="316">
        <v>13.1</v>
      </c>
    </row>
    <row r="1006" spans="3:9" x14ac:dyDescent="0.2">
      <c r="C1006" s="348">
        <v>44068.083333333328</v>
      </c>
      <c r="D1006" s="320">
        <v>1028.9000000000001</v>
      </c>
      <c r="E1006" s="320">
        <v>0</v>
      </c>
      <c r="F1006" s="320">
        <v>16</v>
      </c>
      <c r="G1006" s="320">
        <v>78.599999999999994</v>
      </c>
      <c r="H1006" s="316">
        <v>3.4</v>
      </c>
      <c r="I1006" s="316">
        <v>232.1</v>
      </c>
    </row>
    <row r="1007" spans="3:9" x14ac:dyDescent="0.2">
      <c r="C1007" s="348">
        <v>44068.125</v>
      </c>
      <c r="D1007" s="320">
        <v>1029</v>
      </c>
      <c r="E1007" s="320">
        <v>0</v>
      </c>
      <c r="F1007" s="320">
        <v>16.100000000000001</v>
      </c>
      <c r="G1007" s="320">
        <v>78.400000000000006</v>
      </c>
      <c r="H1007" s="316">
        <v>3.5</v>
      </c>
      <c r="I1007" s="316">
        <v>39.6</v>
      </c>
    </row>
    <row r="1008" spans="3:9" x14ac:dyDescent="0.2">
      <c r="C1008" s="348">
        <v>44068.166666666672</v>
      </c>
      <c r="D1008" s="320">
        <v>1029.2</v>
      </c>
      <c r="E1008" s="320">
        <v>0</v>
      </c>
      <c r="F1008" s="320">
        <v>15.8</v>
      </c>
      <c r="G1008" s="320">
        <v>79.8</v>
      </c>
      <c r="H1008" s="316">
        <v>2.7</v>
      </c>
      <c r="I1008" s="316">
        <v>10</v>
      </c>
    </row>
    <row r="1009" spans="3:9" x14ac:dyDescent="0.2">
      <c r="C1009" s="348">
        <v>44068.208333333328</v>
      </c>
      <c r="D1009" s="320">
        <v>1029.9000000000001</v>
      </c>
      <c r="E1009" s="320">
        <v>0</v>
      </c>
      <c r="F1009" s="320">
        <v>15.9</v>
      </c>
      <c r="G1009" s="320">
        <v>79.7</v>
      </c>
      <c r="H1009" s="316">
        <v>2.5</v>
      </c>
      <c r="I1009" s="316">
        <v>31.6</v>
      </c>
    </row>
    <row r="1010" spans="3:9" x14ac:dyDescent="0.2">
      <c r="C1010" s="348">
        <v>44068.25</v>
      </c>
      <c r="D1010" s="320">
        <v>1030.8</v>
      </c>
      <c r="E1010" s="320">
        <v>0</v>
      </c>
      <c r="F1010" s="320">
        <v>15.5</v>
      </c>
      <c r="G1010" s="320">
        <v>82.3</v>
      </c>
      <c r="H1010" s="316">
        <v>2.2999999999999998</v>
      </c>
      <c r="I1010" s="316">
        <v>292.2</v>
      </c>
    </row>
    <row r="1011" spans="3:9" x14ac:dyDescent="0.2">
      <c r="C1011" s="348">
        <v>44068.291666666672</v>
      </c>
      <c r="D1011" s="320">
        <v>1031.4000000000001</v>
      </c>
      <c r="E1011" s="320">
        <v>0</v>
      </c>
      <c r="F1011" s="320">
        <v>15.5</v>
      </c>
      <c r="G1011" s="320">
        <v>84.2</v>
      </c>
      <c r="H1011" s="316">
        <v>2.6</v>
      </c>
      <c r="I1011" s="316">
        <v>266.10000000000002</v>
      </c>
    </row>
    <row r="1012" spans="3:9" x14ac:dyDescent="0.2">
      <c r="C1012" s="348">
        <v>44068.333333333328</v>
      </c>
      <c r="D1012" s="320">
        <v>1031.5999999999999</v>
      </c>
      <c r="E1012" s="320">
        <v>0</v>
      </c>
      <c r="F1012" s="320">
        <v>15.7</v>
      </c>
      <c r="G1012" s="320">
        <v>85.1</v>
      </c>
      <c r="H1012" s="316">
        <v>5.2</v>
      </c>
      <c r="I1012" s="316">
        <v>216.1</v>
      </c>
    </row>
    <row r="1013" spans="3:9" x14ac:dyDescent="0.2">
      <c r="C1013" s="348">
        <v>44068.375</v>
      </c>
      <c r="D1013" s="320">
        <v>1031.4000000000001</v>
      </c>
      <c r="E1013" s="320">
        <v>0</v>
      </c>
      <c r="F1013" s="320">
        <v>16.100000000000001</v>
      </c>
      <c r="G1013" s="320">
        <v>81.5</v>
      </c>
      <c r="H1013" s="316">
        <v>6.8</v>
      </c>
      <c r="I1013" s="316">
        <v>208.2</v>
      </c>
    </row>
    <row r="1014" spans="3:9" x14ac:dyDescent="0.2">
      <c r="C1014" s="348">
        <v>44068.416666666672</v>
      </c>
      <c r="D1014" s="320">
        <v>1030.9000000000001</v>
      </c>
      <c r="E1014" s="320">
        <v>0</v>
      </c>
      <c r="F1014" s="320">
        <v>17.100000000000001</v>
      </c>
      <c r="G1014" s="320">
        <v>76.2</v>
      </c>
      <c r="H1014" s="316">
        <v>5.5</v>
      </c>
      <c r="I1014" s="316">
        <v>201.1</v>
      </c>
    </row>
    <row r="1015" spans="3:9" x14ac:dyDescent="0.2">
      <c r="C1015" s="348">
        <v>44068.458333333328</v>
      </c>
      <c r="D1015" s="320">
        <v>1030.2</v>
      </c>
      <c r="E1015" s="320">
        <v>0</v>
      </c>
      <c r="F1015" s="320">
        <v>17.899999999999999</v>
      </c>
      <c r="G1015" s="320">
        <v>72.8</v>
      </c>
      <c r="H1015" s="316">
        <v>5</v>
      </c>
      <c r="I1015" s="316">
        <v>215.4</v>
      </c>
    </row>
    <row r="1016" spans="3:9" x14ac:dyDescent="0.2">
      <c r="C1016" s="348">
        <v>44068.5</v>
      </c>
      <c r="D1016" s="320">
        <v>1029.8</v>
      </c>
      <c r="E1016" s="320">
        <v>0</v>
      </c>
      <c r="F1016" s="320">
        <v>17.8</v>
      </c>
      <c r="G1016" s="320">
        <v>71.400000000000006</v>
      </c>
      <c r="H1016" s="316">
        <v>6.7</v>
      </c>
      <c r="I1016" s="316">
        <v>215.6</v>
      </c>
    </row>
    <row r="1017" spans="3:9" x14ac:dyDescent="0.2">
      <c r="C1017" s="348">
        <v>44068.541666666672</v>
      </c>
      <c r="D1017" s="320">
        <v>1029.5999999999999</v>
      </c>
      <c r="E1017" s="320">
        <v>0</v>
      </c>
      <c r="F1017" s="320">
        <v>17.600000000000001</v>
      </c>
      <c r="G1017" s="320">
        <v>71.5</v>
      </c>
      <c r="H1017" s="316">
        <v>6</v>
      </c>
      <c r="I1017" s="316">
        <v>200.7</v>
      </c>
    </row>
    <row r="1018" spans="3:9" x14ac:dyDescent="0.2">
      <c r="C1018" s="348">
        <v>44068.583333333328</v>
      </c>
      <c r="D1018" s="320">
        <v>1029.5999999999999</v>
      </c>
      <c r="E1018" s="320">
        <v>0</v>
      </c>
      <c r="F1018" s="320">
        <v>17.5</v>
      </c>
      <c r="G1018" s="320">
        <v>72</v>
      </c>
      <c r="H1018" s="316">
        <v>5.5</v>
      </c>
      <c r="I1018" s="316">
        <v>221.6</v>
      </c>
    </row>
    <row r="1019" spans="3:9" x14ac:dyDescent="0.2">
      <c r="C1019" s="348">
        <v>44068.625</v>
      </c>
      <c r="D1019" s="320">
        <v>1029.8</v>
      </c>
      <c r="E1019" s="320">
        <v>0</v>
      </c>
      <c r="F1019" s="320">
        <v>17.100000000000001</v>
      </c>
      <c r="G1019" s="320">
        <v>73.900000000000006</v>
      </c>
      <c r="H1019" s="316">
        <v>6.2</v>
      </c>
      <c r="I1019" s="316">
        <v>219.4</v>
      </c>
    </row>
    <row r="1020" spans="3:9" x14ac:dyDescent="0.2">
      <c r="C1020" s="348">
        <v>44068.666666666672</v>
      </c>
      <c r="D1020" s="320">
        <v>1030.5</v>
      </c>
      <c r="E1020" s="320">
        <v>0</v>
      </c>
      <c r="F1020" s="320">
        <v>16.7</v>
      </c>
      <c r="G1020" s="320">
        <v>75</v>
      </c>
      <c r="H1020" s="316">
        <v>5.2</v>
      </c>
      <c r="I1020" s="316">
        <v>221.6</v>
      </c>
    </row>
    <row r="1021" spans="3:9" x14ac:dyDescent="0.2">
      <c r="C1021" s="348">
        <v>44068.708333333328</v>
      </c>
      <c r="D1021" s="320">
        <v>1030.8</v>
      </c>
      <c r="E1021" s="320">
        <v>0</v>
      </c>
      <c r="F1021" s="320">
        <v>16.2</v>
      </c>
      <c r="G1021" s="320">
        <v>76.5</v>
      </c>
      <c r="H1021" s="316">
        <v>4.5999999999999996</v>
      </c>
      <c r="I1021" s="316">
        <v>208.6</v>
      </c>
    </row>
    <row r="1022" spans="3:9" x14ac:dyDescent="0.2">
      <c r="C1022" s="348">
        <v>44068.75</v>
      </c>
      <c r="D1022" s="320">
        <v>1030.9000000000001</v>
      </c>
      <c r="E1022" s="320">
        <v>0</v>
      </c>
      <c r="F1022" s="320">
        <v>16.399999999999999</v>
      </c>
      <c r="G1022" s="320">
        <v>73.2</v>
      </c>
      <c r="H1022" s="316">
        <v>6.6</v>
      </c>
      <c r="I1022" s="316">
        <v>193.1</v>
      </c>
    </row>
    <row r="1023" spans="3:9" x14ac:dyDescent="0.2">
      <c r="C1023" s="348">
        <v>44068.791666666672</v>
      </c>
      <c r="D1023" s="320">
        <v>1031.2</v>
      </c>
      <c r="E1023" s="320">
        <v>0</v>
      </c>
      <c r="F1023" s="320">
        <v>16.7</v>
      </c>
      <c r="G1023" s="320">
        <v>71</v>
      </c>
      <c r="H1023" s="316">
        <v>8</v>
      </c>
      <c r="I1023" s="316">
        <v>186.2</v>
      </c>
    </row>
    <row r="1024" spans="3:9" x14ac:dyDescent="0.2">
      <c r="C1024" s="348">
        <v>44068.833333333328</v>
      </c>
      <c r="D1024" s="320">
        <v>1031.5999999999999</v>
      </c>
      <c r="E1024" s="320">
        <v>0</v>
      </c>
      <c r="F1024" s="320">
        <v>16.3</v>
      </c>
      <c r="G1024" s="320">
        <v>75.900000000000006</v>
      </c>
      <c r="H1024" s="316">
        <v>7.6</v>
      </c>
      <c r="I1024" s="316">
        <v>194.4</v>
      </c>
    </row>
    <row r="1025" spans="3:9" x14ac:dyDescent="0.2">
      <c r="C1025" s="348">
        <v>44068.875</v>
      </c>
      <c r="D1025" s="320">
        <v>1031.5</v>
      </c>
      <c r="E1025" s="320">
        <v>0</v>
      </c>
      <c r="F1025" s="320">
        <v>15.7</v>
      </c>
      <c r="G1025" s="320">
        <v>79.099999999999994</v>
      </c>
      <c r="H1025" s="316">
        <v>8.1999999999999993</v>
      </c>
      <c r="I1025" s="316">
        <v>189.9</v>
      </c>
    </row>
    <row r="1026" spans="3:9" x14ac:dyDescent="0.2">
      <c r="C1026" s="348">
        <v>44068.916666666672</v>
      </c>
      <c r="D1026" s="320">
        <v>1031.2</v>
      </c>
      <c r="E1026" s="320">
        <v>0</v>
      </c>
      <c r="F1026" s="320">
        <v>16</v>
      </c>
      <c r="G1026" s="320">
        <v>76.599999999999994</v>
      </c>
      <c r="H1026" s="316">
        <v>7.8</v>
      </c>
      <c r="I1026" s="316">
        <v>192.2</v>
      </c>
    </row>
    <row r="1027" spans="3:9" x14ac:dyDescent="0.2">
      <c r="C1027" s="348">
        <v>44068.958333333328</v>
      </c>
      <c r="D1027" s="320">
        <v>1031</v>
      </c>
      <c r="E1027" s="320">
        <v>0</v>
      </c>
      <c r="F1027" s="320">
        <v>16</v>
      </c>
      <c r="G1027" s="320">
        <v>76.099999999999994</v>
      </c>
      <c r="H1027" s="316">
        <v>7.4</v>
      </c>
      <c r="I1027" s="316">
        <v>187.2</v>
      </c>
    </row>
    <row r="1028" spans="3:9" x14ac:dyDescent="0.2">
      <c r="C1028" s="348">
        <v>44069</v>
      </c>
      <c r="D1028" s="320">
        <v>1030.8</v>
      </c>
      <c r="E1028" s="320">
        <v>0</v>
      </c>
      <c r="F1028" s="320">
        <v>16</v>
      </c>
      <c r="G1028" s="320">
        <v>74.8</v>
      </c>
      <c r="H1028" s="316">
        <v>7.3</v>
      </c>
      <c r="I1028" s="316">
        <v>185.1</v>
      </c>
    </row>
    <row r="1029" spans="3:9" x14ac:dyDescent="0.2">
      <c r="C1029" s="348">
        <v>44069.041666666672</v>
      </c>
      <c r="D1029" s="320">
        <v>1030.2</v>
      </c>
      <c r="E1029" s="320">
        <v>0</v>
      </c>
      <c r="F1029" s="320">
        <v>16.2</v>
      </c>
      <c r="G1029" s="320">
        <v>72.5</v>
      </c>
      <c r="H1029" s="316">
        <v>7</v>
      </c>
      <c r="I1029" s="316">
        <v>182</v>
      </c>
    </row>
    <row r="1030" spans="3:9" x14ac:dyDescent="0.2">
      <c r="C1030" s="348">
        <v>44069.083333333328</v>
      </c>
      <c r="D1030" s="320">
        <v>1029.9000000000001</v>
      </c>
      <c r="E1030" s="320">
        <v>0</v>
      </c>
      <c r="F1030" s="320">
        <v>16</v>
      </c>
      <c r="G1030" s="320">
        <v>73.3</v>
      </c>
      <c r="H1030" s="316">
        <v>7.1</v>
      </c>
      <c r="I1030" s="316">
        <v>187.7</v>
      </c>
    </row>
    <row r="1031" spans="3:9" x14ac:dyDescent="0.2">
      <c r="C1031" s="348">
        <v>44069.125</v>
      </c>
      <c r="D1031" s="320">
        <v>1030</v>
      </c>
      <c r="E1031" s="320">
        <v>0</v>
      </c>
      <c r="F1031" s="320">
        <v>15.7</v>
      </c>
      <c r="G1031" s="320">
        <v>76.099999999999994</v>
      </c>
      <c r="H1031" s="316">
        <v>7.1</v>
      </c>
      <c r="I1031" s="316">
        <v>186.3</v>
      </c>
    </row>
    <row r="1032" spans="3:9" x14ac:dyDescent="0.2">
      <c r="C1032" s="348">
        <v>44069.166666666672</v>
      </c>
      <c r="D1032" s="320">
        <v>1029.4000000000001</v>
      </c>
      <c r="E1032" s="320">
        <v>0</v>
      </c>
      <c r="F1032" s="320">
        <v>15.6</v>
      </c>
      <c r="G1032" s="320">
        <v>76.8</v>
      </c>
      <c r="H1032" s="316">
        <v>6.2</v>
      </c>
      <c r="I1032" s="316">
        <v>196.6</v>
      </c>
    </row>
    <row r="1033" spans="3:9" x14ac:dyDescent="0.2">
      <c r="C1033" s="348">
        <v>44069.208333333328</v>
      </c>
      <c r="D1033" s="320">
        <v>1029.8</v>
      </c>
      <c r="E1033" s="320">
        <v>0</v>
      </c>
      <c r="F1033" s="320">
        <v>15.5</v>
      </c>
      <c r="G1033" s="320">
        <v>78.7</v>
      </c>
      <c r="H1033" s="316">
        <v>6.7</v>
      </c>
      <c r="I1033" s="316">
        <v>189.9</v>
      </c>
    </row>
    <row r="1034" spans="3:9" x14ac:dyDescent="0.2">
      <c r="C1034" s="348">
        <v>44069.25</v>
      </c>
      <c r="D1034" s="320">
        <v>1030.3</v>
      </c>
      <c r="E1034" s="320">
        <v>0</v>
      </c>
      <c r="F1034" s="320">
        <v>15.6</v>
      </c>
      <c r="G1034" s="320">
        <v>79.599999999999994</v>
      </c>
      <c r="H1034" s="316">
        <v>6.2</v>
      </c>
      <c r="I1034" s="316">
        <v>187.6</v>
      </c>
    </row>
    <row r="1035" spans="3:9" x14ac:dyDescent="0.2">
      <c r="C1035" s="348">
        <v>44069.291666666672</v>
      </c>
      <c r="D1035" s="320">
        <v>1031.0999999999999</v>
      </c>
      <c r="E1035" s="320">
        <v>0</v>
      </c>
      <c r="F1035" s="320">
        <v>15.8</v>
      </c>
      <c r="G1035" s="320">
        <v>79.099999999999994</v>
      </c>
      <c r="H1035" s="316">
        <v>6.3</v>
      </c>
      <c r="I1035" s="316">
        <v>196.7</v>
      </c>
    </row>
    <row r="1036" spans="3:9" x14ac:dyDescent="0.2">
      <c r="C1036" s="348">
        <v>44069.333333333328</v>
      </c>
      <c r="D1036" s="320">
        <v>1031.3</v>
      </c>
      <c r="E1036" s="320">
        <v>0</v>
      </c>
      <c r="F1036" s="320">
        <v>16.2</v>
      </c>
      <c r="G1036" s="320">
        <v>77.5</v>
      </c>
      <c r="H1036" s="316">
        <v>6.6</v>
      </c>
      <c r="I1036" s="316">
        <v>207.7</v>
      </c>
    </row>
    <row r="1037" spans="3:9" x14ac:dyDescent="0.2">
      <c r="C1037" s="348">
        <v>44069.375</v>
      </c>
      <c r="D1037" s="320">
        <v>1031.2</v>
      </c>
      <c r="E1037" s="320">
        <v>0</v>
      </c>
      <c r="F1037" s="320">
        <v>16.8</v>
      </c>
      <c r="G1037" s="320">
        <v>75.3</v>
      </c>
      <c r="H1037" s="316">
        <v>6</v>
      </c>
      <c r="I1037" s="316">
        <v>218.9</v>
      </c>
    </row>
    <row r="1038" spans="3:9" x14ac:dyDescent="0.2">
      <c r="C1038" s="348">
        <v>44069.416666666672</v>
      </c>
      <c r="D1038" s="320">
        <v>1030.7</v>
      </c>
      <c r="E1038" s="320">
        <v>0</v>
      </c>
      <c r="F1038" s="320">
        <v>17.7</v>
      </c>
      <c r="G1038" s="320">
        <v>70.2</v>
      </c>
      <c r="H1038" s="316">
        <v>5.8</v>
      </c>
      <c r="I1038" s="316">
        <v>217.2</v>
      </c>
    </row>
    <row r="1039" spans="3:9" x14ac:dyDescent="0.2">
      <c r="C1039" s="348">
        <v>44069.458333333328</v>
      </c>
      <c r="D1039" s="320">
        <v>1030</v>
      </c>
      <c r="E1039" s="320">
        <v>0</v>
      </c>
      <c r="F1039" s="320">
        <v>18</v>
      </c>
      <c r="G1039" s="320">
        <v>66.400000000000006</v>
      </c>
      <c r="H1039" s="316">
        <v>6.9</v>
      </c>
      <c r="I1039" s="316">
        <v>215.2</v>
      </c>
    </row>
    <row r="1040" spans="3:9" x14ac:dyDescent="0.2">
      <c r="C1040" s="348">
        <v>44069.5</v>
      </c>
      <c r="D1040" s="320">
        <v>1029.0999999999999</v>
      </c>
      <c r="E1040" s="320">
        <v>0</v>
      </c>
      <c r="F1040" s="320">
        <v>18.3</v>
      </c>
      <c r="G1040" s="320">
        <v>63.3</v>
      </c>
      <c r="H1040" s="316">
        <v>7.4</v>
      </c>
      <c r="I1040" s="316">
        <v>211.5</v>
      </c>
    </row>
    <row r="1041" spans="3:9" x14ac:dyDescent="0.2">
      <c r="C1041" s="348">
        <v>44069.541666666672</v>
      </c>
      <c r="D1041" s="320">
        <v>1028.5999999999999</v>
      </c>
      <c r="E1041" s="320">
        <v>0</v>
      </c>
      <c r="F1041" s="320">
        <v>18.600000000000001</v>
      </c>
      <c r="G1041" s="320">
        <v>62.9</v>
      </c>
      <c r="H1041" s="316">
        <v>6.9</v>
      </c>
      <c r="I1041" s="316">
        <v>219.8</v>
      </c>
    </row>
    <row r="1042" spans="3:9" x14ac:dyDescent="0.2">
      <c r="C1042" s="348">
        <v>44069.583333333328</v>
      </c>
      <c r="D1042" s="320">
        <v>1028.2</v>
      </c>
      <c r="E1042" s="320">
        <v>0</v>
      </c>
      <c r="F1042" s="320">
        <v>18</v>
      </c>
      <c r="G1042" s="320">
        <v>66.3</v>
      </c>
      <c r="H1042" s="316">
        <v>7.4</v>
      </c>
      <c r="I1042" s="316">
        <v>221.7</v>
      </c>
    </row>
    <row r="1043" spans="3:9" x14ac:dyDescent="0.2">
      <c r="C1043" s="348">
        <v>44069.625</v>
      </c>
      <c r="D1043" s="320">
        <v>1028.5</v>
      </c>
      <c r="E1043" s="320">
        <v>0</v>
      </c>
      <c r="F1043" s="320">
        <v>17.399999999999999</v>
      </c>
      <c r="G1043" s="320">
        <v>70.3</v>
      </c>
      <c r="H1043" s="316">
        <v>7.1</v>
      </c>
      <c r="I1043" s="316">
        <v>208.7</v>
      </c>
    </row>
    <row r="1044" spans="3:9" x14ac:dyDescent="0.2">
      <c r="C1044" s="348">
        <v>44069.666666666672</v>
      </c>
      <c r="D1044" s="320">
        <v>1029</v>
      </c>
      <c r="E1044" s="320">
        <v>0</v>
      </c>
      <c r="F1044" s="320">
        <v>17.100000000000001</v>
      </c>
      <c r="G1044" s="320">
        <v>72.099999999999994</v>
      </c>
      <c r="H1044" s="316">
        <v>7</v>
      </c>
      <c r="I1044" s="316">
        <v>194.5</v>
      </c>
    </row>
    <row r="1045" spans="3:9" x14ac:dyDescent="0.2">
      <c r="C1045" s="348">
        <v>44069.708333333328</v>
      </c>
      <c r="D1045" s="320">
        <v>1029.4000000000001</v>
      </c>
      <c r="E1045" s="320">
        <v>0</v>
      </c>
      <c r="F1045" s="320">
        <v>16.7</v>
      </c>
      <c r="G1045" s="320">
        <v>74.7</v>
      </c>
      <c r="H1045" s="316">
        <v>6.8</v>
      </c>
      <c r="I1045" s="316">
        <v>205.9</v>
      </c>
    </row>
    <row r="1046" spans="3:9" x14ac:dyDescent="0.2">
      <c r="C1046" s="348">
        <v>44069.75</v>
      </c>
      <c r="D1046" s="320">
        <v>1030.0999999999999</v>
      </c>
      <c r="E1046" s="320">
        <v>0</v>
      </c>
      <c r="F1046" s="320">
        <v>16.3</v>
      </c>
      <c r="G1046" s="320">
        <v>76.8</v>
      </c>
      <c r="H1046" s="316">
        <v>6.1</v>
      </c>
      <c r="I1046" s="316">
        <v>217</v>
      </c>
    </row>
    <row r="1047" spans="3:9" x14ac:dyDescent="0.2">
      <c r="C1047" s="348">
        <v>44069.791666666672</v>
      </c>
      <c r="D1047" s="320">
        <v>1030.5999999999999</v>
      </c>
      <c r="E1047" s="320">
        <v>0</v>
      </c>
      <c r="F1047" s="320">
        <v>16.2</v>
      </c>
      <c r="G1047" s="320">
        <v>77</v>
      </c>
      <c r="H1047" s="316">
        <v>6.4</v>
      </c>
      <c r="I1047" s="316">
        <v>211.9</v>
      </c>
    </row>
    <row r="1048" spans="3:9" x14ac:dyDescent="0.2">
      <c r="C1048" s="348">
        <v>44069.833333333328</v>
      </c>
      <c r="D1048" s="320">
        <v>1031.3</v>
      </c>
      <c r="E1048" s="320">
        <v>0</v>
      </c>
      <c r="F1048" s="320">
        <v>16.3</v>
      </c>
      <c r="G1048" s="320">
        <v>73.8</v>
      </c>
      <c r="H1048" s="316">
        <v>6.4</v>
      </c>
      <c r="I1048" s="316">
        <v>196.1</v>
      </c>
    </row>
    <row r="1049" spans="3:9" x14ac:dyDescent="0.2">
      <c r="C1049" s="348">
        <v>44069.875</v>
      </c>
      <c r="D1049" s="320">
        <v>1031.5</v>
      </c>
      <c r="E1049" s="320">
        <v>0</v>
      </c>
      <c r="F1049" s="320">
        <v>16.3</v>
      </c>
      <c r="G1049" s="320">
        <v>73.900000000000006</v>
      </c>
      <c r="H1049" s="316">
        <v>6.7</v>
      </c>
      <c r="I1049" s="316">
        <v>189.9</v>
      </c>
    </row>
    <row r="1050" spans="3:9" x14ac:dyDescent="0.2">
      <c r="C1050" s="348">
        <v>44069.916666666672</v>
      </c>
      <c r="D1050" s="320">
        <v>1031.5</v>
      </c>
      <c r="E1050" s="320">
        <v>0</v>
      </c>
      <c r="F1050" s="320">
        <v>16.2</v>
      </c>
      <c r="G1050" s="320">
        <v>74.900000000000006</v>
      </c>
      <c r="H1050" s="316">
        <v>6.2</v>
      </c>
      <c r="I1050" s="316">
        <v>192.2</v>
      </c>
    </row>
    <row r="1051" spans="3:9" x14ac:dyDescent="0.2">
      <c r="C1051" s="348">
        <v>44069.958333333328</v>
      </c>
      <c r="D1051" s="320">
        <v>1031.7</v>
      </c>
      <c r="E1051" s="320">
        <v>0</v>
      </c>
      <c r="F1051" s="320">
        <v>16.100000000000001</v>
      </c>
      <c r="G1051" s="320">
        <v>75.8</v>
      </c>
      <c r="H1051" s="316">
        <v>5.8</v>
      </c>
      <c r="I1051" s="316">
        <v>201</v>
      </c>
    </row>
    <row r="1052" spans="3:9" x14ac:dyDescent="0.2">
      <c r="C1052" s="348">
        <v>44070</v>
      </c>
      <c r="D1052" s="320">
        <v>1031.3</v>
      </c>
      <c r="E1052" s="320">
        <v>0</v>
      </c>
      <c r="F1052" s="320">
        <v>16.100000000000001</v>
      </c>
      <c r="G1052" s="320">
        <v>75.3</v>
      </c>
      <c r="H1052" s="316">
        <v>5.3</v>
      </c>
      <c r="I1052" s="316">
        <v>200.2</v>
      </c>
    </row>
    <row r="1053" spans="3:9" x14ac:dyDescent="0.2">
      <c r="C1053" s="348">
        <v>44070.041666666672</v>
      </c>
      <c r="D1053" s="320">
        <v>1031</v>
      </c>
      <c r="E1053" s="320">
        <v>0</v>
      </c>
      <c r="F1053" s="320">
        <v>15.7</v>
      </c>
      <c r="G1053" s="320">
        <v>79.8</v>
      </c>
      <c r="H1053" s="316">
        <v>4.7</v>
      </c>
      <c r="I1053" s="316">
        <v>194.8</v>
      </c>
    </row>
    <row r="1054" spans="3:9" x14ac:dyDescent="0.2">
      <c r="C1054" s="348">
        <v>44070.083333333328</v>
      </c>
      <c r="D1054" s="320">
        <v>1031.0999999999999</v>
      </c>
      <c r="E1054" s="320">
        <v>0</v>
      </c>
      <c r="F1054" s="320">
        <v>15.5</v>
      </c>
      <c r="G1054" s="320">
        <v>80.3</v>
      </c>
      <c r="H1054" s="316">
        <v>4.9000000000000004</v>
      </c>
      <c r="I1054" s="316">
        <v>197.8</v>
      </c>
    </row>
    <row r="1055" spans="3:9" x14ac:dyDescent="0.2">
      <c r="C1055" s="348">
        <v>44070.125</v>
      </c>
      <c r="D1055" s="320">
        <v>1031</v>
      </c>
      <c r="E1055" s="320">
        <v>0</v>
      </c>
      <c r="F1055" s="320">
        <v>15.7</v>
      </c>
      <c r="G1055" s="320">
        <v>79.8</v>
      </c>
      <c r="H1055" s="316">
        <v>4.2</v>
      </c>
      <c r="I1055" s="316">
        <v>188.6</v>
      </c>
    </row>
    <row r="1056" spans="3:9" x14ac:dyDescent="0.2">
      <c r="C1056" s="348">
        <v>44070.166666666672</v>
      </c>
      <c r="D1056" s="320">
        <v>1031.4000000000001</v>
      </c>
      <c r="E1056" s="320">
        <v>0</v>
      </c>
      <c r="F1056" s="320">
        <v>15.9</v>
      </c>
      <c r="G1056" s="320">
        <v>78.2</v>
      </c>
      <c r="H1056" s="316">
        <v>4.0999999999999996</v>
      </c>
      <c r="I1056" s="316">
        <v>188.3</v>
      </c>
    </row>
    <row r="1057" spans="3:9" x14ac:dyDescent="0.2">
      <c r="C1057" s="348">
        <v>44070.208333333328</v>
      </c>
      <c r="D1057" s="320">
        <v>1032</v>
      </c>
      <c r="E1057" s="320">
        <v>0</v>
      </c>
      <c r="F1057" s="320">
        <v>16.100000000000001</v>
      </c>
      <c r="G1057" s="320">
        <v>76.8</v>
      </c>
      <c r="H1057" s="316">
        <v>3</v>
      </c>
      <c r="I1057" s="316">
        <v>152.19999999999999</v>
      </c>
    </row>
    <row r="1058" spans="3:9" x14ac:dyDescent="0.2">
      <c r="C1058" s="348">
        <v>44070.25</v>
      </c>
      <c r="D1058" s="320">
        <v>1032.4000000000001</v>
      </c>
      <c r="E1058" s="320">
        <v>0</v>
      </c>
      <c r="F1058" s="320">
        <v>15.8</v>
      </c>
      <c r="G1058" s="320">
        <v>78.3</v>
      </c>
      <c r="H1058" s="316">
        <v>2.6</v>
      </c>
      <c r="I1058" s="316">
        <v>358.3</v>
      </c>
    </row>
    <row r="1059" spans="3:9" x14ac:dyDescent="0.2">
      <c r="C1059" s="348">
        <v>44070.291666666672</v>
      </c>
      <c r="D1059" s="320">
        <v>1032.7</v>
      </c>
      <c r="E1059" s="320">
        <v>0</v>
      </c>
      <c r="F1059" s="320">
        <v>15.7</v>
      </c>
      <c r="G1059" s="320">
        <v>78.8</v>
      </c>
      <c r="H1059" s="316">
        <v>2.4</v>
      </c>
      <c r="I1059" s="316">
        <v>313.3</v>
      </c>
    </row>
    <row r="1060" spans="3:9" x14ac:dyDescent="0.2">
      <c r="C1060" s="348">
        <v>44070.333333333328</v>
      </c>
      <c r="D1060" s="320">
        <v>1033</v>
      </c>
      <c r="E1060" s="320">
        <v>0</v>
      </c>
      <c r="F1060" s="320">
        <v>16.3</v>
      </c>
      <c r="G1060" s="320">
        <v>78.2</v>
      </c>
      <c r="H1060" s="316">
        <v>5.2</v>
      </c>
      <c r="I1060" s="316">
        <v>207.1</v>
      </c>
    </row>
    <row r="1061" spans="3:9" x14ac:dyDescent="0.2">
      <c r="C1061" s="348">
        <v>44070.375</v>
      </c>
      <c r="D1061" s="320">
        <v>1033.5</v>
      </c>
      <c r="E1061" s="320">
        <v>0</v>
      </c>
      <c r="F1061" s="320">
        <v>16.100000000000001</v>
      </c>
      <c r="G1061" s="320">
        <v>78.900000000000006</v>
      </c>
      <c r="H1061" s="316">
        <v>6.5</v>
      </c>
      <c r="I1061" s="316">
        <v>214.3</v>
      </c>
    </row>
    <row r="1062" spans="3:9" x14ac:dyDescent="0.2">
      <c r="C1062" s="348">
        <v>44070.416666666672</v>
      </c>
      <c r="D1062" s="320">
        <v>1033</v>
      </c>
      <c r="E1062" s="320">
        <v>0</v>
      </c>
      <c r="F1062" s="320">
        <v>16.600000000000001</v>
      </c>
      <c r="G1062" s="320">
        <v>76.400000000000006</v>
      </c>
      <c r="H1062" s="316">
        <v>6.4</v>
      </c>
      <c r="I1062" s="316">
        <v>223.7</v>
      </c>
    </row>
    <row r="1063" spans="3:9" x14ac:dyDescent="0.2">
      <c r="C1063" s="348">
        <v>44070.458333333328</v>
      </c>
      <c r="D1063" s="320">
        <v>1032</v>
      </c>
      <c r="E1063" s="320">
        <v>0</v>
      </c>
      <c r="F1063" s="320">
        <v>16.899999999999999</v>
      </c>
      <c r="G1063" s="320">
        <v>74.8</v>
      </c>
      <c r="H1063" s="316">
        <v>7.6</v>
      </c>
      <c r="I1063" s="316">
        <v>227.3</v>
      </c>
    </row>
    <row r="1064" spans="3:9" x14ac:dyDescent="0.2">
      <c r="C1064" s="348">
        <v>44070.5</v>
      </c>
      <c r="D1064" s="320">
        <v>1031</v>
      </c>
      <c r="E1064" s="320">
        <v>0</v>
      </c>
      <c r="F1064" s="320">
        <v>16.7</v>
      </c>
      <c r="G1064" s="320">
        <v>75.2</v>
      </c>
      <c r="H1064" s="316">
        <v>7.6</v>
      </c>
      <c r="I1064" s="316">
        <v>220.8</v>
      </c>
    </row>
    <row r="1065" spans="3:9" x14ac:dyDescent="0.2">
      <c r="C1065" s="348">
        <v>44070.541666666672</v>
      </c>
      <c r="D1065" s="320">
        <v>1030.0999999999999</v>
      </c>
      <c r="E1065" s="320">
        <v>0</v>
      </c>
      <c r="F1065" s="320">
        <v>16.8</v>
      </c>
      <c r="G1065" s="320">
        <v>73.400000000000006</v>
      </c>
      <c r="H1065" s="316">
        <v>7.3</v>
      </c>
      <c r="I1065" s="316">
        <v>221.3</v>
      </c>
    </row>
    <row r="1066" spans="3:9" x14ac:dyDescent="0.2">
      <c r="C1066" s="348">
        <v>44070.583333333328</v>
      </c>
      <c r="D1066" s="320">
        <v>1029.5999999999999</v>
      </c>
      <c r="E1066" s="320">
        <v>0</v>
      </c>
      <c r="F1066" s="320">
        <v>16.899999999999999</v>
      </c>
      <c r="G1066" s="320">
        <v>73.3</v>
      </c>
      <c r="H1066" s="316">
        <v>7.4</v>
      </c>
      <c r="I1066" s="316">
        <v>208.7</v>
      </c>
    </row>
    <row r="1067" spans="3:9" x14ac:dyDescent="0.2">
      <c r="C1067" s="348">
        <v>44070.625</v>
      </c>
      <c r="D1067" s="320">
        <v>1029.8</v>
      </c>
      <c r="E1067" s="320">
        <v>0</v>
      </c>
      <c r="F1067" s="320">
        <v>17.100000000000001</v>
      </c>
      <c r="G1067" s="320">
        <v>70.5</v>
      </c>
      <c r="H1067" s="316">
        <v>7.6</v>
      </c>
      <c r="I1067" s="316">
        <v>204.7</v>
      </c>
    </row>
    <row r="1068" spans="3:9" x14ac:dyDescent="0.2">
      <c r="C1068" s="348">
        <v>44070.666666666672</v>
      </c>
      <c r="D1068" s="320">
        <v>1029.9000000000001</v>
      </c>
      <c r="E1068" s="320">
        <v>0</v>
      </c>
      <c r="F1068" s="320">
        <v>17.2</v>
      </c>
      <c r="G1068" s="320">
        <v>68.900000000000006</v>
      </c>
      <c r="H1068" s="316">
        <v>6.5</v>
      </c>
      <c r="I1068" s="316">
        <v>210.1</v>
      </c>
    </row>
    <row r="1069" spans="3:9" x14ac:dyDescent="0.2">
      <c r="C1069" s="348">
        <v>44070.708333333328</v>
      </c>
      <c r="D1069" s="320">
        <v>1030.3</v>
      </c>
      <c r="E1069" s="320">
        <v>0</v>
      </c>
      <c r="F1069" s="320">
        <v>16.899999999999999</v>
      </c>
      <c r="G1069" s="320">
        <v>70.3</v>
      </c>
      <c r="H1069" s="316">
        <v>5.8</v>
      </c>
      <c r="I1069" s="316">
        <v>209.8</v>
      </c>
    </row>
    <row r="1070" spans="3:9" x14ac:dyDescent="0.2">
      <c r="C1070" s="348">
        <v>44070.75</v>
      </c>
      <c r="D1070" s="320">
        <v>1030.9000000000001</v>
      </c>
      <c r="E1070" s="320">
        <v>0</v>
      </c>
      <c r="F1070" s="320">
        <v>16.8</v>
      </c>
      <c r="G1070" s="320">
        <v>71.900000000000006</v>
      </c>
      <c r="H1070" s="316">
        <v>4.9000000000000004</v>
      </c>
      <c r="I1070" s="316">
        <v>197.6</v>
      </c>
    </row>
    <row r="1071" spans="3:9" x14ac:dyDescent="0.2">
      <c r="C1071" s="348">
        <v>44070.791666666672</v>
      </c>
      <c r="D1071" s="320">
        <v>1031.9000000000001</v>
      </c>
      <c r="E1071" s="320">
        <v>0</v>
      </c>
      <c r="F1071" s="320">
        <v>16.5</v>
      </c>
      <c r="G1071" s="320">
        <v>73.7</v>
      </c>
      <c r="H1071" s="316">
        <v>2.5</v>
      </c>
      <c r="I1071" s="316">
        <v>195.2</v>
      </c>
    </row>
    <row r="1072" spans="3:9" x14ac:dyDescent="0.2">
      <c r="C1072" s="348">
        <v>44070.833333333328</v>
      </c>
      <c r="D1072" s="320">
        <v>1032.8</v>
      </c>
      <c r="E1072" s="320">
        <v>0</v>
      </c>
      <c r="F1072" s="320">
        <v>15.8</v>
      </c>
      <c r="G1072" s="320">
        <v>77.8</v>
      </c>
      <c r="H1072" s="316">
        <v>2.8</v>
      </c>
      <c r="I1072" s="316">
        <v>338.3</v>
      </c>
    </row>
    <row r="1073" spans="3:9" x14ac:dyDescent="0.2">
      <c r="C1073" s="348">
        <v>44070.875</v>
      </c>
      <c r="D1073" s="320">
        <v>1033.3</v>
      </c>
      <c r="E1073" s="320">
        <v>0</v>
      </c>
      <c r="F1073" s="320">
        <v>16.3</v>
      </c>
      <c r="G1073" s="320">
        <v>75</v>
      </c>
      <c r="H1073" s="316">
        <v>3.9</v>
      </c>
      <c r="I1073" s="316">
        <v>207.7</v>
      </c>
    </row>
    <row r="1074" spans="3:9" x14ac:dyDescent="0.2">
      <c r="C1074" s="348">
        <v>44070.916666666672</v>
      </c>
      <c r="D1074" s="320">
        <v>1033.7</v>
      </c>
      <c r="E1074" s="320">
        <v>0</v>
      </c>
      <c r="F1074" s="320">
        <v>16.399999999999999</v>
      </c>
      <c r="G1074" s="320">
        <v>74</v>
      </c>
      <c r="H1074" s="316">
        <v>5.2</v>
      </c>
      <c r="I1074" s="316">
        <v>201.2</v>
      </c>
    </row>
    <row r="1075" spans="3:9" x14ac:dyDescent="0.2">
      <c r="C1075" s="348">
        <v>44070.958333333328</v>
      </c>
      <c r="D1075" s="320">
        <v>1033.7</v>
      </c>
      <c r="E1075" s="320">
        <v>0</v>
      </c>
      <c r="F1075" s="320">
        <v>16.399999999999999</v>
      </c>
      <c r="G1075" s="320">
        <v>73.7</v>
      </c>
      <c r="H1075" s="316">
        <v>4.0999999999999996</v>
      </c>
      <c r="I1075" s="316">
        <v>215.8</v>
      </c>
    </row>
    <row r="1076" spans="3:9" x14ac:dyDescent="0.2">
      <c r="C1076" s="348">
        <v>44071</v>
      </c>
      <c r="D1076" s="320">
        <v>1033.4000000000001</v>
      </c>
      <c r="E1076" s="320">
        <v>0</v>
      </c>
      <c r="F1076" s="320">
        <v>16.399999999999999</v>
      </c>
      <c r="G1076" s="320">
        <v>73.599999999999994</v>
      </c>
      <c r="H1076" s="316">
        <v>4.5</v>
      </c>
      <c r="I1076" s="316">
        <v>223.7</v>
      </c>
    </row>
    <row r="1077" spans="3:9" x14ac:dyDescent="0.2">
      <c r="C1077" s="348">
        <v>44071.041666666672</v>
      </c>
      <c r="D1077" s="320">
        <v>1032.8</v>
      </c>
      <c r="E1077" s="320">
        <v>0</v>
      </c>
      <c r="F1077" s="320">
        <v>15.8</v>
      </c>
      <c r="G1077" s="320">
        <v>78.8</v>
      </c>
      <c r="H1077" s="316">
        <v>4.7</v>
      </c>
      <c r="I1077" s="316">
        <v>202.1</v>
      </c>
    </row>
    <row r="1078" spans="3:9" x14ac:dyDescent="0.2">
      <c r="C1078" s="348">
        <v>44071.083333333328</v>
      </c>
      <c r="D1078" s="320">
        <v>1032.5</v>
      </c>
      <c r="E1078" s="320">
        <v>0</v>
      </c>
      <c r="F1078" s="320">
        <v>15.6</v>
      </c>
      <c r="G1078" s="320">
        <v>79.8</v>
      </c>
      <c r="H1078" s="316">
        <v>2.2999999999999998</v>
      </c>
      <c r="I1078" s="316">
        <v>333.1</v>
      </c>
    </row>
    <row r="1079" spans="3:9" x14ac:dyDescent="0.2">
      <c r="C1079" s="348">
        <v>44071.125</v>
      </c>
      <c r="D1079" s="320">
        <v>1031.9000000000001</v>
      </c>
      <c r="E1079" s="320">
        <v>0</v>
      </c>
      <c r="F1079" s="320">
        <v>15.4</v>
      </c>
      <c r="G1079" s="320">
        <v>82.1</v>
      </c>
      <c r="H1079" s="316">
        <v>3.9</v>
      </c>
      <c r="I1079" s="316">
        <v>223.9</v>
      </c>
    </row>
    <row r="1080" spans="3:9" x14ac:dyDescent="0.2">
      <c r="C1080" s="348">
        <v>44071.166666666672</v>
      </c>
      <c r="D1080" s="320">
        <v>1032.2</v>
      </c>
      <c r="E1080" s="320">
        <v>0</v>
      </c>
      <c r="F1080" s="320">
        <v>15.1</v>
      </c>
      <c r="G1080" s="320">
        <v>84.8</v>
      </c>
      <c r="H1080" s="316">
        <v>4.5999999999999996</v>
      </c>
      <c r="I1080" s="316">
        <v>241</v>
      </c>
    </row>
    <row r="1081" spans="3:9" x14ac:dyDescent="0.2">
      <c r="C1081" s="348">
        <v>44071.208333333328</v>
      </c>
      <c r="D1081" s="320">
        <v>1032</v>
      </c>
      <c r="E1081" s="320">
        <v>0</v>
      </c>
      <c r="F1081" s="320">
        <v>15.2</v>
      </c>
      <c r="G1081" s="320">
        <v>82.8</v>
      </c>
      <c r="H1081" s="316">
        <v>5.0999999999999996</v>
      </c>
      <c r="I1081" s="316">
        <v>213.8</v>
      </c>
    </row>
    <row r="1082" spans="3:9" x14ac:dyDescent="0.2">
      <c r="C1082" s="348">
        <v>44071.25</v>
      </c>
      <c r="D1082" s="320">
        <v>1032.3</v>
      </c>
      <c r="E1082" s="320">
        <v>0</v>
      </c>
      <c r="F1082" s="320">
        <v>15.4</v>
      </c>
      <c r="G1082" s="320">
        <v>81.099999999999994</v>
      </c>
      <c r="H1082" s="316">
        <v>5</v>
      </c>
      <c r="I1082" s="316">
        <v>213</v>
      </c>
    </row>
    <row r="1083" spans="3:9" x14ac:dyDescent="0.2">
      <c r="C1083" s="348">
        <v>44071.291666666672</v>
      </c>
      <c r="D1083" s="320">
        <v>1032.5</v>
      </c>
      <c r="E1083" s="320">
        <v>0</v>
      </c>
      <c r="F1083" s="320">
        <v>15.6</v>
      </c>
      <c r="G1083" s="320">
        <v>80.7</v>
      </c>
      <c r="H1083" s="316">
        <v>5.2</v>
      </c>
      <c r="I1083" s="316">
        <v>220.4</v>
      </c>
    </row>
    <row r="1084" spans="3:9" x14ac:dyDescent="0.2">
      <c r="C1084" s="348">
        <v>44071.333333333328</v>
      </c>
      <c r="D1084" s="320">
        <v>1032.7</v>
      </c>
      <c r="E1084" s="320">
        <v>0</v>
      </c>
      <c r="F1084" s="320">
        <v>16</v>
      </c>
      <c r="G1084" s="320">
        <v>78.8</v>
      </c>
      <c r="H1084" s="316">
        <v>5.6</v>
      </c>
      <c r="I1084" s="316">
        <v>223.1</v>
      </c>
    </row>
    <row r="1085" spans="3:9" x14ac:dyDescent="0.2">
      <c r="C1085" s="348">
        <v>44071.375</v>
      </c>
      <c r="D1085" s="320">
        <v>1032.7</v>
      </c>
      <c r="E1085" s="320">
        <v>0</v>
      </c>
      <c r="F1085" s="320">
        <v>16.3</v>
      </c>
      <c r="G1085" s="320">
        <v>77.2</v>
      </c>
      <c r="H1085" s="316">
        <v>5.2</v>
      </c>
      <c r="I1085" s="316">
        <v>228.5</v>
      </c>
    </row>
    <row r="1086" spans="3:9" x14ac:dyDescent="0.2">
      <c r="C1086" s="348">
        <v>44071.416666666672</v>
      </c>
      <c r="D1086" s="320">
        <v>1033</v>
      </c>
      <c r="E1086" s="320">
        <v>0</v>
      </c>
      <c r="F1086" s="320">
        <v>16.399999999999999</v>
      </c>
      <c r="G1086" s="320">
        <v>75.7</v>
      </c>
      <c r="H1086" s="316">
        <v>5.8</v>
      </c>
      <c r="I1086" s="316">
        <v>222.1</v>
      </c>
    </row>
    <row r="1087" spans="3:9" x14ac:dyDescent="0.2">
      <c r="C1087" s="348">
        <v>44071.458333333328</v>
      </c>
      <c r="D1087" s="320">
        <v>1032.7</v>
      </c>
      <c r="E1087" s="320">
        <v>0</v>
      </c>
      <c r="F1087" s="320">
        <v>16.600000000000001</v>
      </c>
      <c r="G1087" s="320">
        <v>74.099999999999994</v>
      </c>
      <c r="H1087" s="316">
        <v>5.7</v>
      </c>
      <c r="I1087" s="316">
        <v>221.4</v>
      </c>
    </row>
    <row r="1088" spans="3:9" x14ac:dyDescent="0.2">
      <c r="C1088" s="348">
        <v>44071.5</v>
      </c>
      <c r="D1088" s="320">
        <v>1032.2</v>
      </c>
      <c r="E1088" s="320">
        <v>0</v>
      </c>
      <c r="F1088" s="320">
        <v>16.899999999999999</v>
      </c>
      <c r="G1088" s="320">
        <v>72.3</v>
      </c>
      <c r="H1088" s="316">
        <v>5.4</v>
      </c>
      <c r="I1088" s="316">
        <v>206.5</v>
      </c>
    </row>
    <row r="1089" spans="3:9" x14ac:dyDescent="0.2">
      <c r="C1089" s="348">
        <v>44071.541666666672</v>
      </c>
      <c r="D1089" s="320">
        <v>1031.7</v>
      </c>
      <c r="E1089" s="320">
        <v>0</v>
      </c>
      <c r="F1089" s="320">
        <v>17.100000000000001</v>
      </c>
      <c r="G1089" s="320">
        <v>70.8</v>
      </c>
      <c r="H1089" s="316">
        <v>6.2</v>
      </c>
      <c r="I1089" s="316">
        <v>212.4</v>
      </c>
    </row>
    <row r="1090" spans="3:9" x14ac:dyDescent="0.2">
      <c r="C1090" s="348">
        <v>44071.583333333328</v>
      </c>
      <c r="D1090" s="320">
        <v>1031.5999999999999</v>
      </c>
      <c r="E1090" s="320">
        <v>0</v>
      </c>
      <c r="F1090" s="320">
        <v>17</v>
      </c>
      <c r="G1090" s="320">
        <v>71.099999999999994</v>
      </c>
      <c r="H1090" s="316">
        <v>5.8</v>
      </c>
      <c r="I1090" s="316">
        <v>240.3</v>
      </c>
    </row>
    <row r="1091" spans="3:9" x14ac:dyDescent="0.2">
      <c r="C1091" s="348">
        <v>44071.625</v>
      </c>
      <c r="D1091" s="320">
        <v>1031.9000000000001</v>
      </c>
      <c r="E1091" s="320">
        <v>0</v>
      </c>
      <c r="F1091" s="320">
        <v>16.899999999999999</v>
      </c>
      <c r="G1091" s="320">
        <v>70.3</v>
      </c>
      <c r="H1091" s="316">
        <v>5.7</v>
      </c>
      <c r="I1091" s="316">
        <v>266.8</v>
      </c>
    </row>
    <row r="1092" spans="3:9" x14ac:dyDescent="0.2">
      <c r="C1092" s="348">
        <v>44071.666666666672</v>
      </c>
      <c r="D1092" s="320">
        <v>1032.0999999999999</v>
      </c>
      <c r="E1092" s="320">
        <v>0</v>
      </c>
      <c r="F1092" s="320">
        <v>16.5</v>
      </c>
      <c r="G1092" s="320">
        <v>72</v>
      </c>
      <c r="H1092" s="316">
        <v>5.3</v>
      </c>
      <c r="I1092" s="316">
        <v>236.5</v>
      </c>
    </row>
    <row r="1093" spans="3:9" x14ac:dyDescent="0.2">
      <c r="C1093" s="348">
        <v>44071.708333333328</v>
      </c>
      <c r="D1093" s="320">
        <v>1032.8</v>
      </c>
      <c r="E1093" s="320">
        <v>0</v>
      </c>
      <c r="F1093" s="320">
        <v>16</v>
      </c>
      <c r="G1093" s="320">
        <v>75.900000000000006</v>
      </c>
      <c r="H1093" s="316">
        <v>4.5999999999999996</v>
      </c>
      <c r="I1093" s="316">
        <v>217.3</v>
      </c>
    </row>
    <row r="1094" spans="3:9" x14ac:dyDescent="0.2">
      <c r="C1094" s="348">
        <v>44071.75</v>
      </c>
      <c r="D1094" s="320">
        <v>1033.5</v>
      </c>
      <c r="E1094" s="320">
        <v>0</v>
      </c>
      <c r="F1094" s="320">
        <v>16.100000000000001</v>
      </c>
      <c r="G1094" s="320">
        <v>75.400000000000006</v>
      </c>
      <c r="H1094" s="316">
        <v>2.7</v>
      </c>
      <c r="I1094" s="316">
        <v>212.5</v>
      </c>
    </row>
    <row r="1095" spans="3:9" x14ac:dyDescent="0.2">
      <c r="C1095" s="348">
        <v>44071.791666666672</v>
      </c>
      <c r="D1095" s="320">
        <v>1033.9000000000001</v>
      </c>
      <c r="E1095" s="320">
        <v>0</v>
      </c>
      <c r="F1095" s="320">
        <v>16.3</v>
      </c>
      <c r="G1095" s="320">
        <v>73.5</v>
      </c>
      <c r="H1095" s="316">
        <v>4.5</v>
      </c>
      <c r="I1095" s="316">
        <v>191.1</v>
      </c>
    </row>
    <row r="1096" spans="3:9" x14ac:dyDescent="0.2">
      <c r="C1096" s="348">
        <v>44071.833333333328</v>
      </c>
      <c r="D1096" s="320">
        <v>1034.2</v>
      </c>
      <c r="E1096" s="320">
        <v>0</v>
      </c>
      <c r="F1096" s="320">
        <v>16.100000000000001</v>
      </c>
      <c r="G1096" s="320">
        <v>74.5</v>
      </c>
      <c r="H1096" s="316">
        <v>4.7</v>
      </c>
      <c r="I1096" s="316">
        <v>204.6</v>
      </c>
    </row>
    <row r="1097" spans="3:9" x14ac:dyDescent="0.2">
      <c r="C1097" s="348">
        <v>44071.875</v>
      </c>
      <c r="D1097" s="320">
        <v>1034.4000000000001</v>
      </c>
      <c r="E1097" s="320">
        <v>0</v>
      </c>
      <c r="F1097" s="320">
        <v>15.9</v>
      </c>
      <c r="G1097" s="320">
        <v>76.7</v>
      </c>
      <c r="H1097" s="316">
        <v>3.7</v>
      </c>
      <c r="I1097" s="316">
        <v>245.3</v>
      </c>
    </row>
    <row r="1098" spans="3:9" x14ac:dyDescent="0.2">
      <c r="C1098" s="348">
        <v>44071.916666666672</v>
      </c>
      <c r="D1098" s="320">
        <v>1033.9000000000001</v>
      </c>
      <c r="E1098" s="320">
        <v>0</v>
      </c>
      <c r="F1098" s="320">
        <v>15.6</v>
      </c>
      <c r="G1098" s="320">
        <v>78.400000000000006</v>
      </c>
      <c r="H1098" s="316">
        <v>5.5</v>
      </c>
      <c r="I1098" s="316">
        <v>193.6</v>
      </c>
    </row>
    <row r="1099" spans="3:9" x14ac:dyDescent="0.2">
      <c r="C1099" s="348">
        <v>44071.958333333328</v>
      </c>
      <c r="D1099" s="320">
        <v>1033.5999999999999</v>
      </c>
      <c r="E1099" s="320">
        <v>0</v>
      </c>
      <c r="F1099" s="320">
        <v>15.4</v>
      </c>
      <c r="G1099" s="320">
        <v>78</v>
      </c>
      <c r="H1099" s="316">
        <v>6.2</v>
      </c>
      <c r="I1099" s="316">
        <v>192.6</v>
      </c>
    </row>
    <row r="1100" spans="3:9" x14ac:dyDescent="0.2">
      <c r="C1100" s="348">
        <v>44072</v>
      </c>
      <c r="D1100" s="320">
        <v>1032.9000000000001</v>
      </c>
      <c r="E1100" s="320">
        <v>0</v>
      </c>
      <c r="F1100" s="320">
        <v>15.3</v>
      </c>
      <c r="G1100" s="320">
        <v>78.8</v>
      </c>
      <c r="H1100" s="316">
        <v>6.2</v>
      </c>
      <c r="I1100" s="316">
        <v>193.9</v>
      </c>
    </row>
    <row r="1101" spans="3:9" x14ac:dyDescent="0.2">
      <c r="C1101" s="348">
        <v>44072.041666666672</v>
      </c>
      <c r="D1101" s="320">
        <v>1032</v>
      </c>
      <c r="E1101" s="320">
        <v>0</v>
      </c>
      <c r="F1101" s="320">
        <v>15.1</v>
      </c>
      <c r="G1101" s="320">
        <v>80.3</v>
      </c>
      <c r="H1101" s="316">
        <v>5.4</v>
      </c>
      <c r="I1101" s="316">
        <v>192.8</v>
      </c>
    </row>
    <row r="1102" spans="3:9" x14ac:dyDescent="0.2">
      <c r="C1102" s="348">
        <v>44072.083333333328</v>
      </c>
      <c r="D1102" s="320">
        <v>1031.7</v>
      </c>
      <c r="E1102" s="320">
        <v>0</v>
      </c>
      <c r="F1102" s="320">
        <v>15</v>
      </c>
      <c r="G1102" s="320">
        <v>81.5</v>
      </c>
      <c r="H1102" s="316">
        <v>5.5</v>
      </c>
      <c r="I1102" s="316">
        <v>194.8</v>
      </c>
    </row>
    <row r="1103" spans="3:9" x14ac:dyDescent="0.2">
      <c r="C1103" s="348">
        <v>44072.125</v>
      </c>
      <c r="D1103" s="320">
        <v>1031.5</v>
      </c>
      <c r="E1103" s="320">
        <v>0</v>
      </c>
      <c r="F1103" s="320">
        <v>15.1</v>
      </c>
      <c r="G1103" s="320">
        <v>81.599999999999994</v>
      </c>
      <c r="H1103" s="316">
        <v>4.5</v>
      </c>
      <c r="I1103" s="316">
        <v>163.1</v>
      </c>
    </row>
    <row r="1104" spans="3:9" x14ac:dyDescent="0.2">
      <c r="C1104" s="348">
        <v>44072.166666666672</v>
      </c>
      <c r="D1104" s="320">
        <v>1031.7</v>
      </c>
      <c r="E1104" s="320">
        <v>0</v>
      </c>
      <c r="F1104" s="320">
        <v>15</v>
      </c>
      <c r="G1104" s="320">
        <v>83.2</v>
      </c>
      <c r="H1104" s="316">
        <v>3</v>
      </c>
      <c r="I1104" s="316">
        <v>28.8</v>
      </c>
    </row>
    <row r="1105" spans="3:9" x14ac:dyDescent="0.2">
      <c r="C1105" s="348">
        <v>44072.208333333328</v>
      </c>
      <c r="D1105" s="320">
        <v>1031.7</v>
      </c>
      <c r="E1105" s="320">
        <v>0</v>
      </c>
      <c r="F1105" s="320">
        <v>15</v>
      </c>
      <c r="G1105" s="320">
        <v>82</v>
      </c>
      <c r="H1105" s="316">
        <v>4.5999999999999996</v>
      </c>
      <c r="I1105" s="316">
        <v>193.7</v>
      </c>
    </row>
    <row r="1106" spans="3:9" x14ac:dyDescent="0.2">
      <c r="C1106" s="348">
        <v>44072.25</v>
      </c>
      <c r="D1106" s="320">
        <v>1032.5</v>
      </c>
      <c r="E1106" s="320">
        <v>0</v>
      </c>
      <c r="F1106" s="320">
        <v>15.1</v>
      </c>
      <c r="G1106" s="320">
        <v>80.2</v>
      </c>
      <c r="H1106" s="316">
        <v>5.0999999999999996</v>
      </c>
      <c r="I1106" s="316">
        <v>198.4</v>
      </c>
    </row>
    <row r="1107" spans="3:9" x14ac:dyDescent="0.2">
      <c r="C1107" s="348">
        <v>44072.291666666672</v>
      </c>
      <c r="D1107" s="320">
        <v>1032.5999999999999</v>
      </c>
      <c r="E1107" s="320">
        <v>0</v>
      </c>
      <c r="F1107" s="320">
        <v>15.2</v>
      </c>
      <c r="G1107" s="320">
        <v>79.099999999999994</v>
      </c>
      <c r="H1107" s="316">
        <v>6.3</v>
      </c>
      <c r="I1107" s="316">
        <v>202.9</v>
      </c>
    </row>
    <row r="1108" spans="3:9" x14ac:dyDescent="0.2">
      <c r="C1108" s="348">
        <v>44072.333333333328</v>
      </c>
      <c r="D1108" s="320">
        <v>1033</v>
      </c>
      <c r="E1108" s="320">
        <v>0</v>
      </c>
      <c r="F1108" s="320">
        <v>15.5</v>
      </c>
      <c r="G1108" s="320">
        <v>76.7</v>
      </c>
      <c r="H1108" s="316">
        <v>6.3</v>
      </c>
      <c r="I1108" s="316">
        <v>208.5</v>
      </c>
    </row>
    <row r="1109" spans="3:9" x14ac:dyDescent="0.2">
      <c r="C1109" s="348">
        <v>44072.375</v>
      </c>
      <c r="D1109" s="320">
        <v>1032.8</v>
      </c>
      <c r="E1109" s="320">
        <v>0</v>
      </c>
      <c r="F1109" s="320">
        <v>15.9</v>
      </c>
      <c r="G1109" s="320">
        <v>74.599999999999994</v>
      </c>
      <c r="H1109" s="316">
        <v>5.9</v>
      </c>
      <c r="I1109" s="316">
        <v>216.4</v>
      </c>
    </row>
    <row r="1110" spans="3:9" x14ac:dyDescent="0.2">
      <c r="C1110" s="348">
        <v>44072.416666666672</v>
      </c>
      <c r="D1110" s="320">
        <v>1032.0999999999999</v>
      </c>
      <c r="E1110" s="320">
        <v>0</v>
      </c>
      <c r="F1110" s="320">
        <v>16.600000000000001</v>
      </c>
      <c r="G1110" s="320">
        <v>70.2</v>
      </c>
      <c r="H1110" s="316">
        <v>7.2</v>
      </c>
      <c r="I1110" s="316">
        <v>223</v>
      </c>
    </row>
    <row r="1111" spans="3:9" x14ac:dyDescent="0.2">
      <c r="C1111" s="348">
        <v>44072.458333333328</v>
      </c>
      <c r="D1111" s="320">
        <v>1031.4000000000001</v>
      </c>
      <c r="E1111" s="320">
        <v>0</v>
      </c>
      <c r="F1111" s="320">
        <v>17</v>
      </c>
      <c r="G1111" s="320">
        <v>67.3</v>
      </c>
      <c r="H1111" s="316">
        <v>6.7</v>
      </c>
      <c r="I1111" s="316">
        <v>235.5</v>
      </c>
    </row>
    <row r="1112" spans="3:9" x14ac:dyDescent="0.2">
      <c r="C1112" s="348">
        <v>44072.5</v>
      </c>
      <c r="D1112" s="320">
        <v>1030.8</v>
      </c>
      <c r="E1112" s="320">
        <v>0</v>
      </c>
      <c r="F1112" s="320">
        <v>17.2</v>
      </c>
      <c r="G1112" s="320">
        <v>66.3</v>
      </c>
      <c r="H1112" s="316">
        <v>6.4</v>
      </c>
      <c r="I1112" s="316">
        <v>245.5</v>
      </c>
    </row>
    <row r="1113" spans="3:9" x14ac:dyDescent="0.2">
      <c r="C1113" s="348">
        <v>44072.541666666672</v>
      </c>
      <c r="D1113" s="320">
        <v>1029.9000000000001</v>
      </c>
      <c r="E1113" s="320">
        <v>0</v>
      </c>
      <c r="F1113" s="320">
        <v>17.2</v>
      </c>
      <c r="G1113" s="320">
        <v>67.2</v>
      </c>
      <c r="H1113" s="316">
        <v>6</v>
      </c>
      <c r="I1113" s="316">
        <v>227.4</v>
      </c>
    </row>
    <row r="1114" spans="3:9" x14ac:dyDescent="0.2">
      <c r="C1114" s="348">
        <v>44072.583333333328</v>
      </c>
      <c r="D1114" s="320">
        <v>1029.9000000000001</v>
      </c>
      <c r="E1114" s="320">
        <v>0</v>
      </c>
      <c r="F1114" s="320">
        <v>16.7</v>
      </c>
      <c r="G1114" s="320">
        <v>70.2</v>
      </c>
      <c r="H1114" s="316">
        <v>6.2</v>
      </c>
      <c r="I1114" s="316">
        <v>216.8</v>
      </c>
    </row>
    <row r="1115" spans="3:9" x14ac:dyDescent="0.2">
      <c r="C1115" s="348">
        <v>44072.625</v>
      </c>
      <c r="D1115" s="320">
        <v>1029.7</v>
      </c>
      <c r="E1115" s="320">
        <v>0</v>
      </c>
      <c r="F1115" s="320">
        <v>16.3</v>
      </c>
      <c r="G1115" s="320">
        <v>71.7</v>
      </c>
      <c r="H1115" s="316">
        <v>5.3</v>
      </c>
      <c r="I1115" s="316">
        <v>218.4</v>
      </c>
    </row>
    <row r="1116" spans="3:9" x14ac:dyDescent="0.2">
      <c r="C1116" s="348">
        <v>44072.666666666672</v>
      </c>
      <c r="D1116" s="320">
        <v>1030</v>
      </c>
      <c r="E1116" s="320">
        <v>0</v>
      </c>
      <c r="F1116" s="320">
        <v>16</v>
      </c>
      <c r="G1116" s="320">
        <v>74.099999999999994</v>
      </c>
      <c r="H1116" s="316">
        <v>5.2</v>
      </c>
      <c r="I1116" s="316">
        <v>220.3</v>
      </c>
    </row>
    <row r="1117" spans="3:9" x14ac:dyDescent="0.2">
      <c r="C1117" s="348">
        <v>44072.708333333328</v>
      </c>
      <c r="D1117" s="320">
        <v>1030.5</v>
      </c>
      <c r="E1117" s="320">
        <v>0</v>
      </c>
      <c r="F1117" s="320">
        <v>15.6</v>
      </c>
      <c r="G1117" s="320">
        <v>76.2</v>
      </c>
      <c r="H1117" s="316">
        <v>4.7</v>
      </c>
      <c r="I1117" s="316">
        <v>246.6</v>
      </c>
    </row>
    <row r="1118" spans="3:9" x14ac:dyDescent="0.2">
      <c r="C1118" s="348">
        <v>44072.75</v>
      </c>
      <c r="D1118" s="320">
        <v>1030.7</v>
      </c>
      <c r="E1118" s="320">
        <v>0</v>
      </c>
      <c r="F1118" s="320">
        <v>15.6</v>
      </c>
      <c r="G1118" s="320">
        <v>75.7</v>
      </c>
      <c r="H1118" s="316">
        <v>4.9000000000000004</v>
      </c>
      <c r="I1118" s="316">
        <v>209.3</v>
      </c>
    </row>
    <row r="1119" spans="3:9" x14ac:dyDescent="0.2">
      <c r="C1119" s="348">
        <v>44072.791666666672</v>
      </c>
      <c r="D1119" s="320">
        <v>1031.3</v>
      </c>
      <c r="E1119" s="320">
        <v>0</v>
      </c>
      <c r="F1119" s="320">
        <v>15.8</v>
      </c>
      <c r="G1119" s="320">
        <v>74.599999999999994</v>
      </c>
      <c r="H1119" s="316">
        <v>4.5999999999999996</v>
      </c>
      <c r="I1119" s="316">
        <v>204</v>
      </c>
    </row>
    <row r="1120" spans="3:9" x14ac:dyDescent="0.2">
      <c r="C1120" s="348">
        <v>44072.833333333328</v>
      </c>
      <c r="D1120" s="320">
        <v>1031.7</v>
      </c>
      <c r="E1120" s="320">
        <v>0</v>
      </c>
      <c r="F1120" s="320">
        <v>15.7</v>
      </c>
      <c r="G1120" s="320">
        <v>74.7</v>
      </c>
      <c r="H1120" s="316">
        <v>4.7</v>
      </c>
      <c r="I1120" s="316">
        <v>195.7</v>
      </c>
    </row>
    <row r="1121" spans="3:9" x14ac:dyDescent="0.2">
      <c r="C1121" s="348">
        <v>44072.875</v>
      </c>
      <c r="D1121" s="320">
        <v>1031.5</v>
      </c>
      <c r="E1121" s="320">
        <v>0</v>
      </c>
      <c r="F1121" s="320">
        <v>15.4</v>
      </c>
      <c r="G1121" s="320">
        <v>75.400000000000006</v>
      </c>
      <c r="H1121" s="316">
        <v>4</v>
      </c>
      <c r="I1121" s="316">
        <v>200.3</v>
      </c>
    </row>
    <row r="1122" spans="3:9" x14ac:dyDescent="0.2">
      <c r="C1122" s="348">
        <v>44072.916666666672</v>
      </c>
      <c r="D1122" s="320">
        <v>1031.8</v>
      </c>
      <c r="E1122" s="320">
        <v>0</v>
      </c>
      <c r="F1122" s="320">
        <v>15.3</v>
      </c>
      <c r="G1122" s="320">
        <v>74.900000000000006</v>
      </c>
      <c r="H1122" s="316">
        <v>5.0999999999999996</v>
      </c>
      <c r="I1122" s="316">
        <v>198.7</v>
      </c>
    </row>
    <row r="1123" spans="3:9" x14ac:dyDescent="0.2">
      <c r="C1123" s="348">
        <v>44072.958333333328</v>
      </c>
      <c r="D1123" s="320">
        <v>1031.5</v>
      </c>
      <c r="E1123" s="320">
        <v>0</v>
      </c>
      <c r="F1123" s="320">
        <v>15.4</v>
      </c>
      <c r="G1123" s="320">
        <v>73.599999999999994</v>
      </c>
      <c r="H1123" s="316">
        <v>5</v>
      </c>
      <c r="I1123" s="316">
        <v>190.6</v>
      </c>
    </row>
    <row r="1124" spans="3:9" x14ac:dyDescent="0.2">
      <c r="C1124" s="348">
        <v>44073</v>
      </c>
      <c r="D1124" s="320">
        <v>1030.8</v>
      </c>
      <c r="E1124" s="320">
        <v>0</v>
      </c>
      <c r="F1124" s="320">
        <v>15.3</v>
      </c>
      <c r="G1124" s="320">
        <v>72.400000000000006</v>
      </c>
      <c r="H1124" s="316">
        <v>5.2</v>
      </c>
      <c r="I1124" s="316">
        <v>188.3</v>
      </c>
    </row>
    <row r="1125" spans="3:9" x14ac:dyDescent="0.2">
      <c r="C1125" s="348">
        <v>44073.041666666672</v>
      </c>
      <c r="D1125" s="320">
        <v>1030.4000000000001</v>
      </c>
      <c r="E1125" s="320">
        <v>0</v>
      </c>
      <c r="F1125" s="320">
        <v>15.2</v>
      </c>
      <c r="G1125" s="320">
        <v>72.599999999999994</v>
      </c>
      <c r="H1125" s="316">
        <v>3.5</v>
      </c>
      <c r="I1125" s="316">
        <v>195.8</v>
      </c>
    </row>
    <row r="1126" spans="3:9" x14ac:dyDescent="0.2">
      <c r="C1126" s="348">
        <v>44073.083333333328</v>
      </c>
      <c r="D1126" s="320">
        <v>1029.9000000000001</v>
      </c>
      <c r="E1126" s="320">
        <v>0</v>
      </c>
      <c r="F1126" s="320">
        <v>15.4</v>
      </c>
      <c r="G1126" s="320">
        <v>71.400000000000006</v>
      </c>
      <c r="H1126" s="316">
        <v>4.3</v>
      </c>
      <c r="I1126" s="316">
        <v>181.4</v>
      </c>
    </row>
    <row r="1127" spans="3:9" x14ac:dyDescent="0.2">
      <c r="C1127" s="348">
        <v>44073.125</v>
      </c>
      <c r="D1127" s="320">
        <v>1029.4000000000001</v>
      </c>
      <c r="E1127" s="320">
        <v>0</v>
      </c>
      <c r="F1127" s="320">
        <v>15.4</v>
      </c>
      <c r="G1127" s="320">
        <v>71.2</v>
      </c>
      <c r="H1127" s="316">
        <v>4.7</v>
      </c>
      <c r="I1127" s="316">
        <v>188.6</v>
      </c>
    </row>
    <row r="1128" spans="3:9" x14ac:dyDescent="0.2">
      <c r="C1128" s="348">
        <v>44073.166666666672</v>
      </c>
      <c r="D1128" s="320">
        <v>1029.5</v>
      </c>
      <c r="E1128" s="320">
        <v>0</v>
      </c>
      <c r="F1128" s="320">
        <v>15.2</v>
      </c>
      <c r="G1128" s="320">
        <v>73.3</v>
      </c>
      <c r="H1128" s="316">
        <v>3.1</v>
      </c>
      <c r="I1128" s="316">
        <v>320.2</v>
      </c>
    </row>
    <row r="1129" spans="3:9" x14ac:dyDescent="0.2">
      <c r="C1129" s="348">
        <v>44073.208333333328</v>
      </c>
      <c r="D1129" s="320">
        <v>1029.8</v>
      </c>
      <c r="E1129" s="320">
        <v>0</v>
      </c>
      <c r="F1129" s="320">
        <v>14.6</v>
      </c>
      <c r="G1129" s="320">
        <v>78.599999999999994</v>
      </c>
      <c r="H1129" s="316">
        <v>3.8</v>
      </c>
      <c r="I1129" s="316">
        <v>12.8</v>
      </c>
    </row>
    <row r="1130" spans="3:9" x14ac:dyDescent="0.2">
      <c r="C1130" s="348">
        <v>44073.25</v>
      </c>
      <c r="D1130" s="320">
        <v>1030.2</v>
      </c>
      <c r="E1130" s="320">
        <v>0</v>
      </c>
      <c r="F1130" s="320">
        <v>14.8</v>
      </c>
      <c r="G1130" s="320">
        <v>77.400000000000006</v>
      </c>
      <c r="H1130" s="316">
        <v>3.1</v>
      </c>
      <c r="I1130" s="316">
        <v>57.2</v>
      </c>
    </row>
    <row r="1131" spans="3:9" x14ac:dyDescent="0.2">
      <c r="C1131" s="348">
        <v>44073.291666666672</v>
      </c>
      <c r="D1131" s="320">
        <v>1030.7</v>
      </c>
      <c r="E1131" s="320">
        <v>0</v>
      </c>
      <c r="F1131" s="320">
        <v>15</v>
      </c>
      <c r="G1131" s="320">
        <v>77</v>
      </c>
      <c r="H1131" s="316">
        <v>3.3</v>
      </c>
      <c r="I1131" s="316">
        <v>353.6</v>
      </c>
    </row>
    <row r="1132" spans="3:9" x14ac:dyDescent="0.2">
      <c r="C1132" s="348">
        <v>44073.333333333328</v>
      </c>
      <c r="D1132" s="320">
        <v>1030.5999999999999</v>
      </c>
      <c r="E1132" s="320">
        <v>0</v>
      </c>
      <c r="F1132" s="320">
        <v>15.3</v>
      </c>
      <c r="G1132" s="320">
        <v>76</v>
      </c>
      <c r="H1132" s="316">
        <v>3.5</v>
      </c>
      <c r="I1132" s="316">
        <v>350.8</v>
      </c>
    </row>
    <row r="1133" spans="3:9" x14ac:dyDescent="0.2">
      <c r="C1133" s="348">
        <v>44073.375</v>
      </c>
      <c r="D1133" s="320">
        <v>1030.8</v>
      </c>
      <c r="E1133" s="320">
        <v>0</v>
      </c>
      <c r="F1133" s="320">
        <v>15.4</v>
      </c>
      <c r="G1133" s="320">
        <v>75.8</v>
      </c>
      <c r="H1133" s="316">
        <v>4.4000000000000004</v>
      </c>
      <c r="I1133" s="316">
        <v>0.6</v>
      </c>
    </row>
    <row r="1134" spans="3:9" x14ac:dyDescent="0.2">
      <c r="C1134" s="348">
        <v>44073.416666666672</v>
      </c>
      <c r="D1134" s="320">
        <v>1030.8</v>
      </c>
      <c r="E1134" s="320">
        <v>0</v>
      </c>
      <c r="F1134" s="320">
        <v>15.6</v>
      </c>
      <c r="G1134" s="320">
        <v>75.2</v>
      </c>
      <c r="H1134" s="316">
        <v>4.4000000000000004</v>
      </c>
      <c r="I1134" s="316">
        <v>343.8</v>
      </c>
    </row>
    <row r="1135" spans="3:9" x14ac:dyDescent="0.2">
      <c r="C1135" s="348">
        <v>44073.458333333328</v>
      </c>
      <c r="D1135" s="320">
        <v>1030.7</v>
      </c>
      <c r="E1135" s="320">
        <v>0</v>
      </c>
      <c r="F1135" s="320">
        <v>15.8</v>
      </c>
      <c r="G1135" s="320">
        <v>75.8</v>
      </c>
      <c r="H1135" s="316">
        <v>5.9</v>
      </c>
      <c r="I1135" s="316">
        <v>298.89999999999998</v>
      </c>
    </row>
    <row r="1136" spans="3:9" x14ac:dyDescent="0.2">
      <c r="C1136" s="348">
        <v>44073.5</v>
      </c>
      <c r="D1136" s="320">
        <v>1030.4000000000001</v>
      </c>
      <c r="E1136" s="320">
        <v>0</v>
      </c>
      <c r="F1136" s="320">
        <v>15.1</v>
      </c>
      <c r="G1136" s="320">
        <v>79</v>
      </c>
      <c r="H1136" s="316">
        <v>5.9</v>
      </c>
      <c r="I1136" s="316">
        <v>288.89999999999998</v>
      </c>
    </row>
    <row r="1137" spans="3:9" x14ac:dyDescent="0.2">
      <c r="C1137" s="348">
        <v>44073.541666666672</v>
      </c>
      <c r="D1137" s="320">
        <v>1030.5999999999999</v>
      </c>
      <c r="E1137" s="320">
        <v>0</v>
      </c>
      <c r="F1137" s="320">
        <v>14.6</v>
      </c>
      <c r="G1137" s="320">
        <v>81.8</v>
      </c>
      <c r="H1137" s="316">
        <v>4.3</v>
      </c>
      <c r="I1137" s="316">
        <v>329.4</v>
      </c>
    </row>
    <row r="1138" spans="3:9" x14ac:dyDescent="0.2">
      <c r="C1138" s="348">
        <v>44073.583333333328</v>
      </c>
      <c r="D1138" s="320">
        <v>1030.3</v>
      </c>
      <c r="E1138" s="320">
        <v>0</v>
      </c>
      <c r="F1138" s="320">
        <v>14.4</v>
      </c>
      <c r="G1138" s="320">
        <v>82.8</v>
      </c>
      <c r="H1138" s="316">
        <v>3.5</v>
      </c>
      <c r="I1138" s="316">
        <v>336.3</v>
      </c>
    </row>
    <row r="1139" spans="3:9" x14ac:dyDescent="0.2">
      <c r="C1139" s="348">
        <v>44073.625</v>
      </c>
      <c r="D1139" s="320">
        <v>1030.4000000000001</v>
      </c>
      <c r="E1139" s="320">
        <v>0</v>
      </c>
      <c r="F1139" s="320">
        <v>14.3</v>
      </c>
      <c r="G1139" s="320">
        <v>83.1</v>
      </c>
      <c r="H1139" s="316">
        <v>2.5</v>
      </c>
      <c r="I1139" s="316">
        <v>352.8</v>
      </c>
    </row>
    <row r="1140" spans="3:9" x14ac:dyDescent="0.2">
      <c r="C1140" s="348">
        <v>44073.666666666672</v>
      </c>
      <c r="D1140" s="320">
        <v>1030.9000000000001</v>
      </c>
      <c r="E1140" s="320">
        <v>0</v>
      </c>
      <c r="F1140" s="320">
        <v>15.3</v>
      </c>
      <c r="G1140" s="320">
        <v>75.3</v>
      </c>
      <c r="H1140" s="316">
        <v>2.5</v>
      </c>
      <c r="I1140" s="316">
        <v>44.7</v>
      </c>
    </row>
    <row r="1141" spans="3:9" x14ac:dyDescent="0.2">
      <c r="C1141" s="348">
        <v>44073.708333333328</v>
      </c>
      <c r="D1141" s="320">
        <v>1031</v>
      </c>
      <c r="E1141" s="320">
        <v>0</v>
      </c>
      <c r="F1141" s="320">
        <v>15.6</v>
      </c>
      <c r="G1141" s="320">
        <v>74</v>
      </c>
      <c r="H1141" s="316">
        <v>3.3</v>
      </c>
      <c r="I1141" s="316">
        <v>357.9</v>
      </c>
    </row>
    <row r="1142" spans="3:9" x14ac:dyDescent="0.2">
      <c r="C1142" s="348">
        <v>44073.75</v>
      </c>
      <c r="D1142" s="320">
        <v>1031.0999999999999</v>
      </c>
      <c r="E1142" s="320">
        <v>0</v>
      </c>
      <c r="F1142" s="320">
        <v>15.2</v>
      </c>
      <c r="G1142" s="320">
        <v>76.7</v>
      </c>
      <c r="H1142" s="316">
        <v>3.5</v>
      </c>
      <c r="I1142" s="316">
        <v>0.1</v>
      </c>
    </row>
    <row r="1143" spans="3:9" x14ac:dyDescent="0.2">
      <c r="C1143" s="348">
        <v>44073.791666666672</v>
      </c>
      <c r="D1143" s="320">
        <v>1032.2</v>
      </c>
      <c r="E1143" s="320">
        <v>0</v>
      </c>
      <c r="F1143" s="320">
        <v>15.2</v>
      </c>
      <c r="G1143" s="320">
        <v>77.3</v>
      </c>
      <c r="H1143" s="316">
        <v>2.6</v>
      </c>
      <c r="I1143" s="316">
        <v>320.39999999999998</v>
      </c>
    </row>
    <row r="1144" spans="3:9" x14ac:dyDescent="0.2">
      <c r="C1144" s="348">
        <v>44073.833333333328</v>
      </c>
      <c r="D1144" s="320">
        <v>1032.5999999999999</v>
      </c>
      <c r="E1144" s="320">
        <v>0</v>
      </c>
      <c r="F1144" s="320">
        <v>14.9</v>
      </c>
      <c r="G1144" s="320">
        <v>80.2</v>
      </c>
      <c r="H1144" s="316">
        <v>2.5</v>
      </c>
      <c r="I1144" s="316">
        <v>335.6</v>
      </c>
    </row>
    <row r="1145" spans="3:9" x14ac:dyDescent="0.2">
      <c r="C1145" s="348">
        <v>44073.875</v>
      </c>
      <c r="D1145" s="320">
        <v>1033.0999999999999</v>
      </c>
      <c r="E1145" s="320">
        <v>0</v>
      </c>
      <c r="F1145" s="320">
        <v>14.9</v>
      </c>
      <c r="G1145" s="320">
        <v>80.099999999999994</v>
      </c>
      <c r="H1145" s="316">
        <v>2.4</v>
      </c>
      <c r="I1145" s="316">
        <v>284.3</v>
      </c>
    </row>
    <row r="1146" spans="3:9" x14ac:dyDescent="0.2">
      <c r="C1146" s="348">
        <v>44073.916666666672</v>
      </c>
      <c r="D1146" s="320">
        <v>1033.0999999999999</v>
      </c>
      <c r="E1146" s="320">
        <v>0</v>
      </c>
      <c r="F1146" s="320">
        <v>15.2</v>
      </c>
      <c r="G1146" s="320">
        <v>76.5</v>
      </c>
      <c r="H1146" s="316">
        <v>2.7</v>
      </c>
      <c r="I1146" s="316">
        <v>273.8</v>
      </c>
    </row>
    <row r="1147" spans="3:9" x14ac:dyDescent="0.2">
      <c r="C1147" s="348">
        <v>44073.958333333328</v>
      </c>
      <c r="D1147" s="320">
        <v>1033.2</v>
      </c>
      <c r="E1147" s="320">
        <v>0</v>
      </c>
      <c r="F1147" s="320">
        <v>15</v>
      </c>
      <c r="G1147" s="320">
        <v>76.599999999999994</v>
      </c>
      <c r="H1147" s="316">
        <v>2.6</v>
      </c>
      <c r="I1147" s="316">
        <v>334.9</v>
      </c>
    </row>
    <row r="1148" spans="3:9" x14ac:dyDescent="0.2">
      <c r="C1148" s="348">
        <v>44074</v>
      </c>
      <c r="D1148" s="320">
        <v>1032.4000000000001</v>
      </c>
      <c r="E1148" s="320">
        <v>0</v>
      </c>
      <c r="F1148" s="320">
        <v>14.9</v>
      </c>
      <c r="G1148" s="320">
        <v>77.7</v>
      </c>
      <c r="H1148" s="316">
        <v>2.5</v>
      </c>
      <c r="I1148" s="316">
        <v>358.8</v>
      </c>
    </row>
    <row r="1149" spans="3:9" x14ac:dyDescent="0.2">
      <c r="C1149" s="348">
        <v>44074.041666666672</v>
      </c>
      <c r="D1149" s="320">
        <v>1031.9000000000001</v>
      </c>
      <c r="E1149" s="320">
        <v>0</v>
      </c>
      <c r="F1149" s="320">
        <v>14.9</v>
      </c>
      <c r="G1149" s="320">
        <v>76.099999999999994</v>
      </c>
      <c r="H1149" s="316">
        <v>2.8</v>
      </c>
      <c r="I1149" s="316">
        <v>24.3</v>
      </c>
    </row>
    <row r="1150" spans="3:9" x14ac:dyDescent="0.2">
      <c r="C1150" s="348">
        <v>44074.083333333328</v>
      </c>
      <c r="D1150" s="320">
        <v>1031.5</v>
      </c>
      <c r="E1150" s="320">
        <v>0</v>
      </c>
      <c r="F1150" s="320">
        <v>14.8</v>
      </c>
      <c r="G1150" s="320">
        <v>77.5</v>
      </c>
      <c r="H1150" s="316">
        <v>3.1</v>
      </c>
      <c r="I1150" s="316">
        <v>5</v>
      </c>
    </row>
    <row r="1151" spans="3:9" x14ac:dyDescent="0.2">
      <c r="C1151" s="348">
        <v>44074.125</v>
      </c>
      <c r="D1151" s="320">
        <v>1031.5999999999999</v>
      </c>
      <c r="E1151" s="320">
        <v>0</v>
      </c>
      <c r="F1151" s="320">
        <v>14.8</v>
      </c>
      <c r="G1151" s="320">
        <v>79</v>
      </c>
      <c r="H1151" s="316">
        <v>2.5</v>
      </c>
      <c r="I1151" s="316">
        <v>339.8</v>
      </c>
    </row>
    <row r="1152" spans="3:9" x14ac:dyDescent="0.2">
      <c r="C1152" s="348">
        <v>44074.166666666672</v>
      </c>
      <c r="D1152" s="320">
        <v>1031</v>
      </c>
      <c r="E1152" s="320">
        <v>0</v>
      </c>
      <c r="F1152" s="320">
        <v>14.9</v>
      </c>
      <c r="G1152" s="320">
        <v>77.7</v>
      </c>
      <c r="H1152" s="316">
        <v>2.5</v>
      </c>
      <c r="I1152" s="316">
        <v>262.5</v>
      </c>
    </row>
    <row r="1153" spans="3:9" x14ac:dyDescent="0.2">
      <c r="C1153" s="348">
        <v>44074.208333333328</v>
      </c>
      <c r="D1153" s="320">
        <v>1031.5</v>
      </c>
      <c r="E1153" s="320">
        <v>0</v>
      </c>
      <c r="F1153" s="320">
        <v>14.7</v>
      </c>
      <c r="G1153" s="320">
        <v>78.7</v>
      </c>
      <c r="H1153" s="316">
        <v>2.9</v>
      </c>
      <c r="I1153" s="316">
        <v>327.7</v>
      </c>
    </row>
    <row r="1154" spans="3:9" x14ac:dyDescent="0.2">
      <c r="C1154" s="348">
        <v>44074.25</v>
      </c>
      <c r="D1154" s="320">
        <v>1032</v>
      </c>
      <c r="E1154" s="320">
        <v>0</v>
      </c>
      <c r="F1154" s="320">
        <v>14.7</v>
      </c>
      <c r="G1154" s="320">
        <v>81.5</v>
      </c>
      <c r="H1154" s="316">
        <v>2.7</v>
      </c>
      <c r="I1154" s="316">
        <v>10.6</v>
      </c>
    </row>
    <row r="1155" spans="3:9" x14ac:dyDescent="0.2">
      <c r="C1155" s="348">
        <v>44074.291666666672</v>
      </c>
      <c r="D1155" s="320">
        <v>1032.5</v>
      </c>
      <c r="E1155" s="320">
        <v>0</v>
      </c>
      <c r="F1155" s="320">
        <v>15.1</v>
      </c>
      <c r="G1155" s="320">
        <v>79.7</v>
      </c>
      <c r="H1155" s="316">
        <v>3.3</v>
      </c>
      <c r="I1155" s="316">
        <v>355.1</v>
      </c>
    </row>
    <row r="1156" spans="3:9" x14ac:dyDescent="0.2">
      <c r="C1156" s="348">
        <v>44074.333333333328</v>
      </c>
      <c r="D1156" s="320">
        <v>1032.9000000000001</v>
      </c>
      <c r="E1156" s="320">
        <v>0</v>
      </c>
      <c r="F1156" s="320">
        <v>15.7</v>
      </c>
      <c r="G1156" s="320">
        <v>75.900000000000006</v>
      </c>
      <c r="H1156" s="316">
        <v>3.7</v>
      </c>
      <c r="I1156" s="316">
        <v>351.5</v>
      </c>
    </row>
    <row r="1157" spans="3:9" x14ac:dyDescent="0.2">
      <c r="C1157" s="348">
        <v>44074.375</v>
      </c>
      <c r="D1157" s="320">
        <v>1032.8</v>
      </c>
      <c r="E1157" s="320">
        <v>0</v>
      </c>
      <c r="F1157" s="320">
        <v>16.399999999999999</v>
      </c>
      <c r="G1157" s="320">
        <v>72.599999999999994</v>
      </c>
      <c r="H1157" s="316">
        <v>4.0999999999999996</v>
      </c>
      <c r="I1157" s="316">
        <v>341.7</v>
      </c>
    </row>
    <row r="1158" spans="3:9" x14ac:dyDescent="0.2">
      <c r="C1158" s="348">
        <v>44074.416666666672</v>
      </c>
      <c r="D1158" s="320">
        <v>1032.5999999999999</v>
      </c>
      <c r="E1158" s="320">
        <v>0</v>
      </c>
      <c r="F1158" s="320">
        <v>16.7</v>
      </c>
      <c r="G1158" s="320">
        <v>70</v>
      </c>
      <c r="H1158" s="316">
        <v>4.4000000000000004</v>
      </c>
      <c r="I1158" s="316">
        <v>339.4</v>
      </c>
    </row>
    <row r="1159" spans="3:9" x14ac:dyDescent="0.2">
      <c r="C1159" s="348">
        <v>44074.458333333328</v>
      </c>
      <c r="D1159" s="320">
        <v>1032.3</v>
      </c>
      <c r="E1159" s="320">
        <v>0</v>
      </c>
      <c r="F1159" s="320">
        <v>17.7</v>
      </c>
      <c r="G1159" s="320">
        <v>62.7</v>
      </c>
      <c r="H1159" s="316">
        <v>6.1</v>
      </c>
      <c r="I1159" s="316">
        <v>295.10000000000002</v>
      </c>
    </row>
    <row r="1160" spans="3:9" x14ac:dyDescent="0.2">
      <c r="C1160" s="348">
        <v>44074.5</v>
      </c>
      <c r="D1160" s="320">
        <v>1031.5999999999999</v>
      </c>
      <c r="E1160" s="320">
        <v>0</v>
      </c>
      <c r="F1160" s="320">
        <v>17.7</v>
      </c>
      <c r="G1160" s="320">
        <v>63.6</v>
      </c>
      <c r="H1160" s="316">
        <v>6.3</v>
      </c>
      <c r="I1160" s="316">
        <v>300.60000000000002</v>
      </c>
    </row>
    <row r="1161" spans="3:9" x14ac:dyDescent="0.2">
      <c r="C1161" s="348">
        <v>44074.541666666672</v>
      </c>
      <c r="D1161" s="320">
        <v>1031.8</v>
      </c>
      <c r="E1161" s="320">
        <v>0</v>
      </c>
      <c r="F1161" s="320">
        <v>17.3</v>
      </c>
      <c r="G1161" s="320">
        <v>67.7</v>
      </c>
      <c r="H1161" s="316">
        <v>6.6</v>
      </c>
      <c r="I1161" s="316">
        <v>295.60000000000002</v>
      </c>
    </row>
    <row r="1162" spans="3:9" x14ac:dyDescent="0.2">
      <c r="C1162" s="348">
        <v>44074.583333333328</v>
      </c>
      <c r="D1162" s="320">
        <v>1031.4000000000001</v>
      </c>
      <c r="E1162" s="320">
        <v>0</v>
      </c>
      <c r="F1162" s="320">
        <v>17.2</v>
      </c>
      <c r="G1162" s="320">
        <v>66.7</v>
      </c>
      <c r="H1162" s="316">
        <v>5.2</v>
      </c>
      <c r="I1162" s="316">
        <v>294.8</v>
      </c>
    </row>
    <row r="1163" spans="3:9" x14ac:dyDescent="0.2">
      <c r="C1163" s="348">
        <v>44074.625</v>
      </c>
      <c r="D1163" s="320">
        <v>1031.7</v>
      </c>
      <c r="E1163" s="320">
        <v>0</v>
      </c>
      <c r="F1163" s="320">
        <v>16.8</v>
      </c>
      <c r="G1163" s="320">
        <v>69.599999999999994</v>
      </c>
      <c r="H1163" s="316">
        <v>4.9000000000000004</v>
      </c>
      <c r="I1163" s="316">
        <v>296.10000000000002</v>
      </c>
    </row>
    <row r="1164" spans="3:9" x14ac:dyDescent="0.2">
      <c r="C1164" s="348">
        <v>44074.666666666672</v>
      </c>
      <c r="D1164" s="320">
        <v>1031.9000000000001</v>
      </c>
      <c r="E1164" s="320">
        <v>0</v>
      </c>
      <c r="F1164" s="320">
        <v>16.7</v>
      </c>
      <c r="G1164" s="320">
        <v>68</v>
      </c>
      <c r="H1164" s="316">
        <v>4.5999999999999996</v>
      </c>
      <c r="I1164" s="316">
        <v>284</v>
      </c>
    </row>
    <row r="1165" spans="3:9" x14ac:dyDescent="0.2">
      <c r="C1165" s="348">
        <v>44074.708333333328</v>
      </c>
      <c r="D1165" s="320">
        <v>1032.5999999999999</v>
      </c>
      <c r="E1165" s="320">
        <v>0</v>
      </c>
      <c r="F1165" s="320">
        <v>16.600000000000001</v>
      </c>
      <c r="G1165" s="320">
        <v>67.3</v>
      </c>
      <c r="H1165" s="316">
        <v>4</v>
      </c>
      <c r="I1165" s="316">
        <v>286.39999999999998</v>
      </c>
    </row>
    <row r="1166" spans="3:9" x14ac:dyDescent="0.2">
      <c r="C1166" s="348">
        <v>44074.75</v>
      </c>
      <c r="D1166" s="320">
        <v>1032.8</v>
      </c>
      <c r="E1166" s="320">
        <v>0</v>
      </c>
      <c r="F1166" s="320">
        <v>16.3</v>
      </c>
      <c r="G1166" s="320">
        <v>71.400000000000006</v>
      </c>
      <c r="H1166" s="316">
        <v>3.6</v>
      </c>
      <c r="I1166" s="316">
        <v>354.3</v>
      </c>
    </row>
    <row r="1167" spans="3:9" x14ac:dyDescent="0.2">
      <c r="C1167" s="348">
        <v>44074.791666666672</v>
      </c>
      <c r="D1167" s="320">
        <v>1033.5</v>
      </c>
      <c r="E1167" s="320">
        <v>0</v>
      </c>
      <c r="F1167" s="320">
        <v>16</v>
      </c>
      <c r="G1167" s="320">
        <v>73.5</v>
      </c>
      <c r="H1167" s="316">
        <v>3.5</v>
      </c>
      <c r="I1167" s="316">
        <v>10.199999999999999</v>
      </c>
    </row>
    <row r="1168" spans="3:9" x14ac:dyDescent="0.2">
      <c r="C1168" s="348">
        <v>44074.833333333328</v>
      </c>
      <c r="D1168" s="320">
        <v>1034.0999999999999</v>
      </c>
      <c r="E1168" s="320">
        <v>0</v>
      </c>
      <c r="F1168" s="320">
        <v>16.100000000000001</v>
      </c>
      <c r="G1168" s="320">
        <v>73.3</v>
      </c>
      <c r="H1168" s="316">
        <v>2.7</v>
      </c>
      <c r="I1168" s="316">
        <v>27.3</v>
      </c>
    </row>
    <row r="1169" spans="3:9" x14ac:dyDescent="0.2">
      <c r="C1169" s="348">
        <v>44074.875</v>
      </c>
      <c r="D1169" s="320">
        <v>1033.9000000000001</v>
      </c>
      <c r="E1169" s="320">
        <v>0</v>
      </c>
      <c r="F1169" s="320">
        <v>16.100000000000001</v>
      </c>
      <c r="G1169" s="320">
        <v>74.599999999999994</v>
      </c>
      <c r="H1169" s="316">
        <v>2.8</v>
      </c>
      <c r="I1169" s="316">
        <v>7.4</v>
      </c>
    </row>
    <row r="1170" spans="3:9" x14ac:dyDescent="0.2">
      <c r="C1170" s="348">
        <v>44074.916666666672</v>
      </c>
      <c r="D1170" s="320">
        <v>1033.8</v>
      </c>
      <c r="E1170" s="320">
        <v>0</v>
      </c>
      <c r="F1170" s="320">
        <v>15.7</v>
      </c>
      <c r="G1170" s="320">
        <v>77.3</v>
      </c>
      <c r="H1170" s="316">
        <v>2.9</v>
      </c>
      <c r="I1170" s="316">
        <v>0.6</v>
      </c>
    </row>
    <row r="1171" spans="3:9" x14ac:dyDescent="0.2">
      <c r="C1171" s="348">
        <v>44074.958333333328</v>
      </c>
      <c r="D1171" s="320">
        <v>1034</v>
      </c>
      <c r="E1171" s="320">
        <v>0</v>
      </c>
      <c r="F1171" s="320">
        <v>15.7</v>
      </c>
      <c r="G1171" s="320">
        <v>77</v>
      </c>
      <c r="H1171" s="316">
        <v>3</v>
      </c>
      <c r="I1171" s="316">
        <v>296</v>
      </c>
    </row>
    <row r="1172" spans="3:9" x14ac:dyDescent="0.2">
      <c r="C1172" s="348">
        <v>44075</v>
      </c>
      <c r="D1172" s="320">
        <v>1033.7</v>
      </c>
      <c r="E1172" s="320">
        <v>0</v>
      </c>
      <c r="F1172" s="320">
        <v>15.3</v>
      </c>
      <c r="G1172" s="320">
        <v>77.599999999999994</v>
      </c>
      <c r="H1172" s="316">
        <v>3.2</v>
      </c>
      <c r="I1172" s="316">
        <v>186</v>
      </c>
    </row>
    <row r="1173" spans="3:9" x14ac:dyDescent="0.2">
      <c r="C1173" s="348">
        <v>44075.041666666672</v>
      </c>
      <c r="D1173" s="320">
        <v>1033.2</v>
      </c>
      <c r="E1173" s="320">
        <v>0</v>
      </c>
      <c r="F1173" s="320">
        <v>15.1</v>
      </c>
      <c r="G1173" s="320">
        <v>82.2</v>
      </c>
      <c r="H1173" s="316">
        <v>3.8</v>
      </c>
      <c r="I1173" s="316">
        <v>268.89999999999998</v>
      </c>
    </row>
    <row r="1174" spans="3:9" x14ac:dyDescent="0.2">
      <c r="C1174" s="348">
        <v>44075.083333333328</v>
      </c>
      <c r="D1174" s="320">
        <v>1033</v>
      </c>
      <c r="E1174" s="320">
        <v>0</v>
      </c>
      <c r="F1174" s="320">
        <v>14.8</v>
      </c>
      <c r="G1174" s="320">
        <v>83.8</v>
      </c>
      <c r="H1174" s="316">
        <v>4.0999999999999996</v>
      </c>
      <c r="I1174" s="316">
        <v>260.2</v>
      </c>
    </row>
    <row r="1175" spans="3:9" x14ac:dyDescent="0.2">
      <c r="C1175" s="348">
        <v>44075.125</v>
      </c>
      <c r="D1175" s="320">
        <v>1032.5</v>
      </c>
      <c r="E1175" s="320">
        <v>0</v>
      </c>
      <c r="F1175" s="320">
        <v>14.7</v>
      </c>
      <c r="G1175" s="320">
        <v>83.8</v>
      </c>
      <c r="H1175" s="316">
        <v>5.2</v>
      </c>
      <c r="I1175" s="316">
        <v>213.8</v>
      </c>
    </row>
    <row r="1176" spans="3:9" x14ac:dyDescent="0.2">
      <c r="C1176" s="348">
        <v>44075.166666666672</v>
      </c>
      <c r="D1176" s="320">
        <v>1033</v>
      </c>
      <c r="E1176" s="320">
        <v>0</v>
      </c>
      <c r="F1176" s="320">
        <v>14.5</v>
      </c>
      <c r="G1176" s="320">
        <v>85.3</v>
      </c>
      <c r="H1176" s="316">
        <v>4.3</v>
      </c>
      <c r="I1176" s="316">
        <v>229</v>
      </c>
    </row>
    <row r="1177" spans="3:9" x14ac:dyDescent="0.2">
      <c r="C1177" s="348">
        <v>44075.208333333328</v>
      </c>
      <c r="D1177" s="320">
        <v>1033</v>
      </c>
      <c r="E1177" s="320">
        <v>7</v>
      </c>
      <c r="F1177" s="320">
        <v>14.6</v>
      </c>
      <c r="G1177" s="320">
        <v>86.1</v>
      </c>
      <c r="H1177" s="316">
        <v>3.4</v>
      </c>
      <c r="I1177" s="316">
        <v>238.4</v>
      </c>
    </row>
    <row r="1178" spans="3:9" x14ac:dyDescent="0.2">
      <c r="C1178" s="348">
        <v>44075.25</v>
      </c>
      <c r="D1178" s="320">
        <v>1033.4000000000001</v>
      </c>
      <c r="E1178" s="320">
        <v>0</v>
      </c>
      <c r="F1178" s="320">
        <v>14.9</v>
      </c>
      <c r="G1178" s="320">
        <v>81.3</v>
      </c>
      <c r="H1178" s="316">
        <v>5.7</v>
      </c>
      <c r="I1178" s="316">
        <v>204.5</v>
      </c>
    </row>
    <row r="1179" spans="3:9" x14ac:dyDescent="0.2">
      <c r="C1179" s="348">
        <v>44075.291666666672</v>
      </c>
      <c r="D1179" s="320">
        <v>1034.0999999999999</v>
      </c>
      <c r="E1179" s="320">
        <v>0</v>
      </c>
      <c r="F1179" s="320">
        <v>15.7</v>
      </c>
      <c r="G1179" s="320">
        <v>76.900000000000006</v>
      </c>
      <c r="H1179" s="316">
        <v>6.4</v>
      </c>
      <c r="I1179" s="316">
        <v>205.3</v>
      </c>
    </row>
    <row r="1180" spans="3:9" x14ac:dyDescent="0.2">
      <c r="C1180" s="348">
        <v>44075.333333333328</v>
      </c>
      <c r="D1180" s="320">
        <v>1034.0999999999999</v>
      </c>
      <c r="E1180" s="320">
        <v>0</v>
      </c>
      <c r="F1180" s="320">
        <v>15.9</v>
      </c>
      <c r="G1180" s="320">
        <v>77.7</v>
      </c>
      <c r="H1180" s="316">
        <v>7</v>
      </c>
      <c r="I1180" s="316">
        <v>204.2</v>
      </c>
    </row>
    <row r="1181" spans="3:9" x14ac:dyDescent="0.2">
      <c r="C1181" s="348">
        <v>44075.375</v>
      </c>
      <c r="D1181" s="320">
        <v>1034.0999999999999</v>
      </c>
      <c r="E1181" s="320">
        <v>0</v>
      </c>
      <c r="F1181" s="320">
        <v>16.2</v>
      </c>
      <c r="G1181" s="320">
        <v>77</v>
      </c>
      <c r="H1181" s="316">
        <v>7.4</v>
      </c>
      <c r="I1181" s="316">
        <v>212.2</v>
      </c>
    </row>
    <row r="1182" spans="3:9" x14ac:dyDescent="0.2">
      <c r="C1182" s="348">
        <v>44075.416666666672</v>
      </c>
      <c r="D1182" s="320">
        <v>1033.9000000000001</v>
      </c>
      <c r="E1182" s="320">
        <v>0</v>
      </c>
      <c r="F1182" s="320">
        <v>16.5</v>
      </c>
      <c r="G1182" s="320">
        <v>75.099999999999994</v>
      </c>
      <c r="H1182" s="316">
        <v>7</v>
      </c>
      <c r="I1182" s="316">
        <v>211</v>
      </c>
    </row>
    <row r="1183" spans="3:9" x14ac:dyDescent="0.2">
      <c r="C1183" s="348">
        <v>44075.458333333328</v>
      </c>
      <c r="D1183" s="320">
        <v>1033.7</v>
      </c>
      <c r="E1183" s="320">
        <v>0</v>
      </c>
      <c r="F1183" s="320">
        <v>16.399999999999999</v>
      </c>
      <c r="G1183" s="320">
        <v>74.5</v>
      </c>
      <c r="H1183" s="316">
        <v>7.7</v>
      </c>
      <c r="I1183" s="316">
        <v>219.5</v>
      </c>
    </row>
    <row r="1184" spans="3:9" x14ac:dyDescent="0.2">
      <c r="C1184" s="348">
        <v>44075.5</v>
      </c>
      <c r="D1184" s="320">
        <v>1033.3</v>
      </c>
      <c r="E1184" s="320">
        <v>0</v>
      </c>
      <c r="F1184" s="320">
        <v>16.3</v>
      </c>
      <c r="G1184" s="320">
        <v>73.3</v>
      </c>
      <c r="H1184" s="316">
        <v>7.9</v>
      </c>
      <c r="I1184" s="316">
        <v>222.9</v>
      </c>
    </row>
    <row r="1185" spans="3:9" x14ac:dyDescent="0.2">
      <c r="C1185" s="348">
        <v>44075.541666666672</v>
      </c>
      <c r="D1185" s="320">
        <v>1032.9000000000001</v>
      </c>
      <c r="E1185" s="320">
        <v>0</v>
      </c>
      <c r="F1185" s="320">
        <v>16.7</v>
      </c>
      <c r="G1185" s="320">
        <v>72</v>
      </c>
      <c r="H1185" s="316">
        <v>7.7</v>
      </c>
      <c r="I1185" s="316">
        <v>214.4</v>
      </c>
    </row>
    <row r="1186" spans="3:9" x14ac:dyDescent="0.2">
      <c r="C1186" s="348">
        <v>44075.583333333328</v>
      </c>
      <c r="D1186" s="320">
        <v>1032.3</v>
      </c>
      <c r="E1186" s="320">
        <v>0</v>
      </c>
      <c r="F1186" s="320">
        <v>16.8</v>
      </c>
      <c r="G1186" s="320">
        <v>71.5</v>
      </c>
      <c r="H1186" s="316">
        <v>7.2</v>
      </c>
      <c r="I1186" s="316">
        <v>203.3</v>
      </c>
    </row>
    <row r="1187" spans="3:9" x14ac:dyDescent="0.2">
      <c r="C1187" s="348">
        <v>44075.625</v>
      </c>
      <c r="D1187" s="320">
        <v>1032.7</v>
      </c>
      <c r="E1187" s="320">
        <v>0</v>
      </c>
      <c r="F1187" s="320">
        <v>16.5</v>
      </c>
      <c r="G1187" s="320">
        <v>72.099999999999994</v>
      </c>
      <c r="H1187" s="316">
        <v>6.4</v>
      </c>
      <c r="I1187" s="316">
        <v>199.5</v>
      </c>
    </row>
    <row r="1188" spans="3:9" x14ac:dyDescent="0.2">
      <c r="C1188" s="348">
        <v>44075.666666666672</v>
      </c>
      <c r="D1188" s="320">
        <v>1032.5999999999999</v>
      </c>
      <c r="E1188" s="320">
        <v>0</v>
      </c>
      <c r="F1188" s="320">
        <v>16.600000000000001</v>
      </c>
      <c r="G1188" s="320">
        <v>67.900000000000006</v>
      </c>
      <c r="H1188" s="316">
        <v>7.2</v>
      </c>
      <c r="I1188" s="316">
        <v>196.1</v>
      </c>
    </row>
    <row r="1189" spans="3:9" x14ac:dyDescent="0.2">
      <c r="C1189" s="348">
        <v>44075.708333333328</v>
      </c>
      <c r="D1189" s="320">
        <v>1032.7</v>
      </c>
      <c r="E1189" s="320">
        <v>0</v>
      </c>
      <c r="F1189" s="320">
        <v>16.5</v>
      </c>
      <c r="G1189" s="320">
        <v>68.8</v>
      </c>
      <c r="H1189" s="316">
        <v>6.9</v>
      </c>
      <c r="I1189" s="316">
        <v>190.1</v>
      </c>
    </row>
    <row r="1190" spans="3:9" x14ac:dyDescent="0.2">
      <c r="C1190" s="348">
        <v>44075.75</v>
      </c>
      <c r="D1190" s="320">
        <v>1032.5999999999999</v>
      </c>
      <c r="E1190" s="320">
        <v>0</v>
      </c>
      <c r="F1190" s="320">
        <v>16.5</v>
      </c>
      <c r="G1190" s="320">
        <v>68.400000000000006</v>
      </c>
      <c r="H1190" s="316">
        <v>6.7</v>
      </c>
      <c r="I1190" s="316">
        <v>200.1</v>
      </c>
    </row>
    <row r="1191" spans="3:9" x14ac:dyDescent="0.2">
      <c r="C1191" s="348">
        <v>44075.791666666672</v>
      </c>
      <c r="D1191" s="320">
        <v>1032.8</v>
      </c>
      <c r="E1191" s="320">
        <v>0</v>
      </c>
      <c r="F1191" s="320">
        <v>16.399999999999999</v>
      </c>
      <c r="G1191" s="320">
        <v>68.8</v>
      </c>
      <c r="H1191" s="316">
        <v>6.9</v>
      </c>
      <c r="I1191" s="316">
        <v>195.6</v>
      </c>
    </row>
    <row r="1192" spans="3:9" x14ac:dyDescent="0.2">
      <c r="C1192" s="348">
        <v>44075.833333333328</v>
      </c>
      <c r="D1192" s="320">
        <v>1033.2</v>
      </c>
      <c r="E1192" s="320">
        <v>0</v>
      </c>
      <c r="F1192" s="320">
        <v>16.7</v>
      </c>
      <c r="G1192" s="320">
        <v>67.3</v>
      </c>
      <c r="H1192" s="316">
        <v>6.4</v>
      </c>
      <c r="I1192" s="316">
        <v>186.6</v>
      </c>
    </row>
    <row r="1193" spans="3:9" x14ac:dyDescent="0.2">
      <c r="C1193" s="348">
        <v>44075.875</v>
      </c>
      <c r="D1193" s="320">
        <v>1033.0999999999999</v>
      </c>
      <c r="E1193" s="320">
        <v>0</v>
      </c>
      <c r="F1193" s="320">
        <v>16.399999999999999</v>
      </c>
      <c r="G1193" s="320">
        <v>71.2</v>
      </c>
      <c r="H1193" s="316">
        <v>7</v>
      </c>
      <c r="I1193" s="316">
        <v>188.1</v>
      </c>
    </row>
    <row r="1194" spans="3:9" x14ac:dyDescent="0.2">
      <c r="C1194" s="348">
        <v>44075.916666666672</v>
      </c>
      <c r="D1194" s="320">
        <v>1033</v>
      </c>
      <c r="E1194" s="320">
        <v>0</v>
      </c>
      <c r="F1194" s="320">
        <v>16.2</v>
      </c>
      <c r="G1194" s="320">
        <v>71.900000000000006</v>
      </c>
      <c r="H1194" s="316">
        <v>7</v>
      </c>
      <c r="I1194" s="316">
        <v>195.2</v>
      </c>
    </row>
    <row r="1195" spans="3:9" x14ac:dyDescent="0.2">
      <c r="C1195" s="348">
        <v>44075.958333333328</v>
      </c>
      <c r="D1195" s="320">
        <v>1032.3</v>
      </c>
      <c r="E1195" s="320">
        <v>0</v>
      </c>
      <c r="F1195" s="320">
        <v>16.2</v>
      </c>
      <c r="G1195" s="320">
        <v>69.400000000000006</v>
      </c>
      <c r="H1195" s="316">
        <v>6.8</v>
      </c>
      <c r="I1195" s="316">
        <v>189.1</v>
      </c>
    </row>
    <row r="1196" spans="3:9" x14ac:dyDescent="0.2">
      <c r="C1196" s="348">
        <v>44076</v>
      </c>
      <c r="D1196" s="320">
        <v>1031.4000000000001</v>
      </c>
      <c r="E1196" s="320">
        <v>0</v>
      </c>
      <c r="F1196" s="320">
        <v>16.2</v>
      </c>
      <c r="G1196" s="320">
        <v>69.7</v>
      </c>
      <c r="H1196" s="316">
        <v>6.5</v>
      </c>
      <c r="I1196" s="316">
        <v>190.6</v>
      </c>
    </row>
    <row r="1197" spans="3:9" x14ac:dyDescent="0.2">
      <c r="C1197" s="348">
        <v>44076.041666666672</v>
      </c>
      <c r="D1197" s="320">
        <v>1031.3</v>
      </c>
      <c r="E1197" s="320">
        <v>0</v>
      </c>
      <c r="F1197" s="320">
        <v>16.100000000000001</v>
      </c>
      <c r="G1197" s="320">
        <v>71.400000000000006</v>
      </c>
      <c r="H1197" s="316">
        <v>3.7</v>
      </c>
      <c r="I1197" s="316">
        <v>7.9</v>
      </c>
    </row>
    <row r="1198" spans="3:9" x14ac:dyDescent="0.2">
      <c r="C1198" s="348">
        <v>44076.083333333328</v>
      </c>
      <c r="D1198" s="320">
        <v>1030.7</v>
      </c>
      <c r="E1198" s="320">
        <v>0</v>
      </c>
      <c r="F1198" s="320">
        <v>16</v>
      </c>
      <c r="G1198" s="320">
        <v>72.099999999999994</v>
      </c>
      <c r="H1198" s="316">
        <v>4.4000000000000004</v>
      </c>
      <c r="I1198" s="316">
        <v>188.8</v>
      </c>
    </row>
    <row r="1199" spans="3:9" x14ac:dyDescent="0.2">
      <c r="C1199" s="348">
        <v>44076.125</v>
      </c>
      <c r="D1199" s="320">
        <v>1030.7</v>
      </c>
      <c r="E1199" s="320">
        <v>0</v>
      </c>
      <c r="F1199" s="320">
        <v>15.8</v>
      </c>
      <c r="G1199" s="320">
        <v>72.7</v>
      </c>
      <c r="H1199" s="316">
        <v>4.2</v>
      </c>
      <c r="I1199" s="316">
        <v>105.2</v>
      </c>
    </row>
    <row r="1200" spans="3:9" x14ac:dyDescent="0.2">
      <c r="C1200" s="348">
        <v>44076.166666666672</v>
      </c>
      <c r="D1200" s="320">
        <v>1030.5</v>
      </c>
      <c r="E1200" s="320">
        <v>0</v>
      </c>
      <c r="F1200" s="320">
        <v>15.7</v>
      </c>
      <c r="G1200" s="320">
        <v>73.099999999999994</v>
      </c>
      <c r="H1200" s="316">
        <v>2.6</v>
      </c>
      <c r="I1200" s="316">
        <v>355.2</v>
      </c>
    </row>
    <row r="1201" spans="3:9" x14ac:dyDescent="0.2">
      <c r="C1201" s="348">
        <v>44076.208333333328</v>
      </c>
      <c r="D1201" s="320">
        <v>1030.5999999999999</v>
      </c>
      <c r="E1201" s="320">
        <v>0</v>
      </c>
      <c r="F1201" s="320">
        <v>16</v>
      </c>
      <c r="G1201" s="320">
        <v>69.5</v>
      </c>
      <c r="H1201" s="316">
        <v>5</v>
      </c>
      <c r="I1201" s="316">
        <v>193.6</v>
      </c>
    </row>
    <row r="1202" spans="3:9" x14ac:dyDescent="0.2">
      <c r="C1202" s="348">
        <v>44076.25</v>
      </c>
      <c r="D1202" s="320">
        <v>1031.5</v>
      </c>
      <c r="E1202" s="320">
        <v>0</v>
      </c>
      <c r="F1202" s="320">
        <v>16.2</v>
      </c>
      <c r="G1202" s="320">
        <v>66.900000000000006</v>
      </c>
      <c r="H1202" s="316">
        <v>5.3</v>
      </c>
      <c r="I1202" s="316">
        <v>171.6</v>
      </c>
    </row>
    <row r="1203" spans="3:9" x14ac:dyDescent="0.2">
      <c r="C1203" s="348">
        <v>44076.291666666672</v>
      </c>
      <c r="D1203" s="320">
        <v>1031.7</v>
      </c>
      <c r="E1203" s="320">
        <v>0</v>
      </c>
      <c r="F1203" s="320">
        <v>16.100000000000001</v>
      </c>
      <c r="G1203" s="320">
        <v>68.5</v>
      </c>
      <c r="H1203" s="316">
        <v>6.3</v>
      </c>
      <c r="I1203" s="316">
        <v>205.1</v>
      </c>
    </row>
    <row r="1204" spans="3:9" x14ac:dyDescent="0.2">
      <c r="C1204" s="348">
        <v>44076.333333333328</v>
      </c>
      <c r="D1204" s="320">
        <v>1032.3</v>
      </c>
      <c r="E1204" s="320">
        <v>0</v>
      </c>
      <c r="F1204" s="320">
        <v>15.4</v>
      </c>
      <c r="G1204" s="320">
        <v>74.7</v>
      </c>
      <c r="H1204" s="316">
        <v>7.3</v>
      </c>
      <c r="I1204" s="316">
        <v>207.9</v>
      </c>
    </row>
    <row r="1205" spans="3:9" x14ac:dyDescent="0.2">
      <c r="C1205" s="348">
        <v>44076.375</v>
      </c>
      <c r="D1205" s="320">
        <v>1032.5</v>
      </c>
      <c r="E1205" s="320">
        <v>0</v>
      </c>
      <c r="F1205" s="320">
        <v>15.8</v>
      </c>
      <c r="G1205" s="320">
        <v>72.2</v>
      </c>
      <c r="H1205" s="316">
        <v>8.3000000000000007</v>
      </c>
      <c r="I1205" s="316">
        <v>207.3</v>
      </c>
    </row>
    <row r="1206" spans="3:9" x14ac:dyDescent="0.2">
      <c r="C1206" s="348">
        <v>44076.416666666672</v>
      </c>
      <c r="D1206" s="320">
        <v>1031.5</v>
      </c>
      <c r="E1206" s="320">
        <v>0</v>
      </c>
      <c r="F1206" s="320">
        <v>16.899999999999999</v>
      </c>
      <c r="G1206" s="320">
        <v>68</v>
      </c>
      <c r="H1206" s="316">
        <v>9.1</v>
      </c>
      <c r="I1206" s="316">
        <v>203.6</v>
      </c>
    </row>
    <row r="1207" spans="3:9" x14ac:dyDescent="0.2">
      <c r="C1207" s="348">
        <v>44076.458333333328</v>
      </c>
      <c r="D1207" s="320">
        <v>1030.8</v>
      </c>
      <c r="E1207" s="320">
        <v>0</v>
      </c>
      <c r="F1207" s="320">
        <v>17.600000000000001</v>
      </c>
      <c r="G1207" s="320">
        <v>63</v>
      </c>
      <c r="H1207" s="316">
        <v>8.6999999999999993</v>
      </c>
      <c r="I1207" s="316">
        <v>206.2</v>
      </c>
    </row>
    <row r="1208" spans="3:9" x14ac:dyDescent="0.2">
      <c r="C1208" s="348">
        <v>44076.5</v>
      </c>
      <c r="D1208" s="320">
        <v>1030.2</v>
      </c>
      <c r="E1208" s="320">
        <v>0</v>
      </c>
      <c r="F1208" s="320">
        <v>17.899999999999999</v>
      </c>
      <c r="G1208" s="320">
        <v>60.7</v>
      </c>
      <c r="H1208" s="316">
        <v>7.3</v>
      </c>
      <c r="I1208" s="316">
        <v>222.3</v>
      </c>
    </row>
    <row r="1209" spans="3:9" x14ac:dyDescent="0.2">
      <c r="C1209" s="348">
        <v>44076.541666666672</v>
      </c>
      <c r="D1209" s="320">
        <v>1029.7</v>
      </c>
      <c r="E1209" s="320">
        <v>0</v>
      </c>
      <c r="F1209" s="320">
        <v>17.7</v>
      </c>
      <c r="G1209" s="320">
        <v>60.4</v>
      </c>
      <c r="H1209" s="316">
        <v>7.6</v>
      </c>
      <c r="I1209" s="316">
        <v>215.8</v>
      </c>
    </row>
    <row r="1210" spans="3:9" x14ac:dyDescent="0.2">
      <c r="C1210" s="348">
        <v>44076.583333333328</v>
      </c>
      <c r="D1210" s="320">
        <v>1029.4000000000001</v>
      </c>
      <c r="E1210" s="320">
        <v>0</v>
      </c>
      <c r="F1210" s="320">
        <v>17.2</v>
      </c>
      <c r="G1210" s="320">
        <v>62</v>
      </c>
      <c r="H1210" s="316">
        <v>8</v>
      </c>
      <c r="I1210" s="316">
        <v>215</v>
      </c>
    </row>
    <row r="1211" spans="3:9" x14ac:dyDescent="0.2">
      <c r="C1211" s="348">
        <v>44076.625</v>
      </c>
      <c r="D1211" s="320">
        <v>1029</v>
      </c>
      <c r="E1211" s="320">
        <v>0</v>
      </c>
      <c r="F1211" s="320">
        <v>17.100000000000001</v>
      </c>
      <c r="G1211" s="320">
        <v>61.8</v>
      </c>
      <c r="H1211" s="316">
        <v>7</v>
      </c>
      <c r="I1211" s="316">
        <v>199</v>
      </c>
    </row>
    <row r="1212" spans="3:9" x14ac:dyDescent="0.2">
      <c r="C1212" s="348">
        <v>44076.666666666672</v>
      </c>
      <c r="D1212" s="320">
        <v>1029.3</v>
      </c>
      <c r="E1212" s="320">
        <v>0</v>
      </c>
      <c r="F1212" s="320">
        <v>16.899999999999999</v>
      </c>
      <c r="G1212" s="320">
        <v>62.4</v>
      </c>
      <c r="H1212" s="316">
        <v>7</v>
      </c>
      <c r="I1212" s="316">
        <v>199.9</v>
      </c>
    </row>
    <row r="1213" spans="3:9" x14ac:dyDescent="0.2">
      <c r="C1213" s="348">
        <v>44076.708333333328</v>
      </c>
      <c r="D1213" s="320">
        <v>1029.5999999999999</v>
      </c>
      <c r="E1213" s="320">
        <v>0</v>
      </c>
      <c r="F1213" s="320">
        <v>16.5</v>
      </c>
      <c r="G1213" s="320">
        <v>65.3</v>
      </c>
      <c r="H1213" s="316">
        <v>6.7</v>
      </c>
      <c r="I1213" s="316">
        <v>195.5</v>
      </c>
    </row>
    <row r="1214" spans="3:9" x14ac:dyDescent="0.2">
      <c r="C1214" s="348">
        <v>44076.75</v>
      </c>
      <c r="D1214" s="320">
        <v>1029.9000000000001</v>
      </c>
      <c r="E1214" s="320">
        <v>0</v>
      </c>
      <c r="F1214" s="320">
        <v>16.2</v>
      </c>
      <c r="G1214" s="320">
        <v>66.5</v>
      </c>
      <c r="H1214" s="316">
        <v>7.2</v>
      </c>
      <c r="I1214" s="316">
        <v>190.8</v>
      </c>
    </row>
    <row r="1215" spans="3:9" x14ac:dyDescent="0.2">
      <c r="C1215" s="348">
        <v>44076.791666666672</v>
      </c>
      <c r="D1215" s="320">
        <v>1030.8</v>
      </c>
      <c r="E1215" s="320">
        <v>0</v>
      </c>
      <c r="F1215" s="320">
        <v>16.2</v>
      </c>
      <c r="G1215" s="320">
        <v>67.5</v>
      </c>
      <c r="H1215" s="316">
        <v>5.0999999999999996</v>
      </c>
      <c r="I1215" s="316">
        <v>205.1</v>
      </c>
    </row>
    <row r="1216" spans="3:9" x14ac:dyDescent="0.2">
      <c r="C1216" s="348">
        <v>44076.833333333328</v>
      </c>
      <c r="D1216" s="320">
        <v>1030.9000000000001</v>
      </c>
      <c r="E1216" s="320">
        <v>0</v>
      </c>
      <c r="F1216" s="320">
        <v>16.2</v>
      </c>
      <c r="G1216" s="320">
        <v>67.400000000000006</v>
      </c>
      <c r="H1216" s="316">
        <v>4.9000000000000004</v>
      </c>
      <c r="I1216" s="316">
        <v>198.1</v>
      </c>
    </row>
    <row r="1217" spans="3:9" x14ac:dyDescent="0.2">
      <c r="C1217" s="348">
        <v>44076.875</v>
      </c>
      <c r="D1217" s="320">
        <v>1031.2</v>
      </c>
      <c r="E1217" s="320">
        <v>0</v>
      </c>
      <c r="F1217" s="320">
        <v>16.100000000000001</v>
      </c>
      <c r="G1217" s="320">
        <v>68.599999999999994</v>
      </c>
      <c r="H1217" s="316">
        <v>5.6</v>
      </c>
      <c r="I1217" s="316">
        <v>192.9</v>
      </c>
    </row>
    <row r="1218" spans="3:9" x14ac:dyDescent="0.2">
      <c r="C1218" s="348">
        <v>44076.916666666672</v>
      </c>
      <c r="D1218" s="320">
        <v>1031.5999999999999</v>
      </c>
      <c r="E1218" s="320">
        <v>0</v>
      </c>
      <c r="F1218" s="320">
        <v>16.2</v>
      </c>
      <c r="G1218" s="320">
        <v>66.5</v>
      </c>
      <c r="H1218" s="316">
        <v>5.5</v>
      </c>
      <c r="I1218" s="316">
        <v>190.6</v>
      </c>
    </row>
    <row r="1219" spans="3:9" x14ac:dyDescent="0.2">
      <c r="C1219" s="348">
        <v>44076.958333333328</v>
      </c>
      <c r="D1219" s="320">
        <v>1031.4000000000001</v>
      </c>
      <c r="E1219" s="320">
        <v>0</v>
      </c>
      <c r="F1219" s="320">
        <v>15.9</v>
      </c>
      <c r="G1219" s="320">
        <v>67.8</v>
      </c>
      <c r="H1219" s="316">
        <v>5.2</v>
      </c>
      <c r="I1219" s="316">
        <v>195.4</v>
      </c>
    </row>
    <row r="1220" spans="3:9" x14ac:dyDescent="0.2">
      <c r="C1220" s="348">
        <v>44077</v>
      </c>
      <c r="D1220" s="320">
        <v>1031.3</v>
      </c>
      <c r="E1220" s="320">
        <v>0</v>
      </c>
      <c r="F1220" s="320">
        <v>15.8</v>
      </c>
      <c r="G1220" s="320">
        <v>69.099999999999994</v>
      </c>
      <c r="H1220" s="316">
        <v>4.9000000000000004</v>
      </c>
      <c r="I1220" s="316">
        <v>209.7</v>
      </c>
    </row>
    <row r="1221" spans="3:9" x14ac:dyDescent="0.2">
      <c r="C1221" s="348">
        <v>44077.041666666672</v>
      </c>
      <c r="D1221" s="320">
        <v>1030.5999999999999</v>
      </c>
      <c r="E1221" s="320">
        <v>0</v>
      </c>
      <c r="F1221" s="320">
        <v>15.7</v>
      </c>
      <c r="G1221" s="320">
        <v>68.8</v>
      </c>
      <c r="H1221" s="316">
        <v>4.3</v>
      </c>
      <c r="I1221" s="316">
        <v>201.5</v>
      </c>
    </row>
    <row r="1222" spans="3:9" x14ac:dyDescent="0.2">
      <c r="C1222" s="348">
        <v>44077.083333333328</v>
      </c>
      <c r="D1222" s="320">
        <v>1030.0999999999999</v>
      </c>
      <c r="E1222" s="320">
        <v>0</v>
      </c>
      <c r="F1222" s="320">
        <v>15.8</v>
      </c>
      <c r="G1222" s="320">
        <v>67.400000000000006</v>
      </c>
      <c r="H1222" s="316">
        <v>5</v>
      </c>
      <c r="I1222" s="316">
        <v>189.7</v>
      </c>
    </row>
    <row r="1223" spans="3:9" x14ac:dyDescent="0.2">
      <c r="C1223" s="348">
        <v>44077.125</v>
      </c>
      <c r="D1223" s="320">
        <v>1030.2</v>
      </c>
      <c r="E1223" s="320">
        <v>0</v>
      </c>
      <c r="F1223" s="320">
        <v>15.8</v>
      </c>
      <c r="G1223" s="320">
        <v>65.8</v>
      </c>
      <c r="H1223" s="316">
        <v>4.7</v>
      </c>
      <c r="I1223" s="316">
        <v>183.4</v>
      </c>
    </row>
    <row r="1224" spans="3:9" x14ac:dyDescent="0.2">
      <c r="C1224" s="348">
        <v>44077.166666666672</v>
      </c>
      <c r="D1224" s="320">
        <v>1030.2</v>
      </c>
      <c r="E1224" s="320">
        <v>0</v>
      </c>
      <c r="F1224" s="320">
        <v>15.8</v>
      </c>
      <c r="G1224" s="320">
        <v>64.7</v>
      </c>
      <c r="H1224" s="316">
        <v>5.4</v>
      </c>
      <c r="I1224" s="316">
        <v>188</v>
      </c>
    </row>
    <row r="1225" spans="3:9" x14ac:dyDescent="0.2">
      <c r="C1225" s="348">
        <v>44077.208333333328</v>
      </c>
      <c r="D1225" s="320">
        <v>1030.2</v>
      </c>
      <c r="E1225" s="320">
        <v>0</v>
      </c>
      <c r="F1225" s="320">
        <v>15.8</v>
      </c>
      <c r="G1225" s="320">
        <v>64.900000000000006</v>
      </c>
      <c r="H1225" s="316">
        <v>5.0999999999999996</v>
      </c>
      <c r="I1225" s="316">
        <v>198</v>
      </c>
    </row>
    <row r="1226" spans="3:9" x14ac:dyDescent="0.2">
      <c r="C1226" s="348">
        <v>44077.25</v>
      </c>
      <c r="D1226" s="320">
        <v>1030.9000000000001</v>
      </c>
      <c r="E1226" s="320">
        <v>0</v>
      </c>
      <c r="F1226" s="320">
        <v>15.8</v>
      </c>
      <c r="G1226" s="320">
        <v>63.7</v>
      </c>
      <c r="H1226" s="316">
        <v>4.5999999999999996</v>
      </c>
      <c r="I1226" s="316">
        <v>190.1</v>
      </c>
    </row>
    <row r="1227" spans="3:9" x14ac:dyDescent="0.2">
      <c r="C1227" s="348">
        <v>44077.291666666672</v>
      </c>
      <c r="D1227" s="320">
        <v>1031</v>
      </c>
      <c r="E1227" s="320">
        <v>0</v>
      </c>
      <c r="F1227" s="320">
        <v>16.100000000000001</v>
      </c>
      <c r="G1227" s="320">
        <v>63.5</v>
      </c>
      <c r="H1227" s="316">
        <v>5.2</v>
      </c>
      <c r="I1227" s="316">
        <v>210.2</v>
      </c>
    </row>
    <row r="1228" spans="3:9" x14ac:dyDescent="0.2">
      <c r="C1228" s="348">
        <v>44077.333333333328</v>
      </c>
      <c r="D1228" s="320">
        <v>1031.3</v>
      </c>
      <c r="E1228" s="320">
        <v>0</v>
      </c>
      <c r="F1228" s="320">
        <v>16.5</v>
      </c>
      <c r="G1228" s="320">
        <v>61.9</v>
      </c>
      <c r="H1228" s="316">
        <v>6</v>
      </c>
      <c r="I1228" s="316">
        <v>229.4</v>
      </c>
    </row>
    <row r="1229" spans="3:9" x14ac:dyDescent="0.2">
      <c r="C1229" s="348">
        <v>44077.375</v>
      </c>
      <c r="D1229" s="320">
        <v>1031.2</v>
      </c>
      <c r="E1229" s="320">
        <v>0</v>
      </c>
      <c r="F1229" s="320">
        <v>17</v>
      </c>
      <c r="G1229" s="320">
        <v>63.1</v>
      </c>
      <c r="H1229" s="316">
        <v>6.9</v>
      </c>
      <c r="I1229" s="316">
        <v>240.2</v>
      </c>
    </row>
    <row r="1230" spans="3:9" x14ac:dyDescent="0.2">
      <c r="C1230" s="348">
        <v>44077.416666666672</v>
      </c>
      <c r="D1230" s="320">
        <v>1030.7</v>
      </c>
      <c r="E1230" s="320">
        <v>0</v>
      </c>
      <c r="F1230" s="320">
        <v>17.3</v>
      </c>
      <c r="G1230" s="320">
        <v>62.5</v>
      </c>
      <c r="H1230" s="316">
        <v>6.3</v>
      </c>
      <c r="I1230" s="316">
        <v>238.2</v>
      </c>
    </row>
    <row r="1231" spans="3:9" x14ac:dyDescent="0.2">
      <c r="C1231" s="348">
        <v>44077.458333333328</v>
      </c>
      <c r="D1231" s="320">
        <v>1030.4000000000001</v>
      </c>
      <c r="E1231" s="320">
        <v>0</v>
      </c>
      <c r="F1231" s="320">
        <v>17.7</v>
      </c>
      <c r="G1231" s="320">
        <v>62.7</v>
      </c>
      <c r="H1231" s="316">
        <v>5.7</v>
      </c>
      <c r="I1231" s="316">
        <v>249.8</v>
      </c>
    </row>
    <row r="1232" spans="3:9" x14ac:dyDescent="0.2">
      <c r="C1232" s="348">
        <v>44077.5</v>
      </c>
      <c r="D1232" s="320">
        <v>1029.4000000000001</v>
      </c>
      <c r="E1232" s="320">
        <v>0</v>
      </c>
      <c r="F1232" s="320">
        <v>17.399999999999999</v>
      </c>
      <c r="G1232" s="320">
        <v>62.5</v>
      </c>
      <c r="H1232" s="316">
        <v>6</v>
      </c>
      <c r="I1232" s="316">
        <v>285.5</v>
      </c>
    </row>
    <row r="1233" spans="3:9" x14ac:dyDescent="0.2">
      <c r="C1233" s="348">
        <v>44077.541666666672</v>
      </c>
      <c r="D1233" s="320">
        <v>1028.5</v>
      </c>
      <c r="E1233" s="320">
        <v>0</v>
      </c>
      <c r="F1233" s="320">
        <v>17.8</v>
      </c>
      <c r="G1233" s="320">
        <v>59</v>
      </c>
      <c r="H1233" s="316">
        <v>6.6</v>
      </c>
      <c r="I1233" s="316">
        <v>255</v>
      </c>
    </row>
    <row r="1234" spans="3:9" x14ac:dyDescent="0.2">
      <c r="C1234" s="348">
        <v>44077.583333333328</v>
      </c>
      <c r="D1234" s="320">
        <v>1027.8</v>
      </c>
      <c r="E1234" s="320">
        <v>0</v>
      </c>
      <c r="F1234" s="320">
        <v>17.600000000000001</v>
      </c>
      <c r="G1234" s="320">
        <v>61.1</v>
      </c>
      <c r="H1234" s="316">
        <v>6.7</v>
      </c>
      <c r="I1234" s="316">
        <v>259</v>
      </c>
    </row>
    <row r="1235" spans="3:9" x14ac:dyDescent="0.2">
      <c r="C1235" s="348">
        <v>44077.625</v>
      </c>
      <c r="D1235" s="320">
        <v>1027.5</v>
      </c>
      <c r="E1235" s="320">
        <v>0</v>
      </c>
      <c r="F1235" s="320">
        <v>17.100000000000001</v>
      </c>
      <c r="G1235" s="320">
        <v>64</v>
      </c>
      <c r="H1235" s="316">
        <v>6.8</v>
      </c>
      <c r="I1235" s="316">
        <v>229.6</v>
      </c>
    </row>
    <row r="1236" spans="3:9" x14ac:dyDescent="0.2">
      <c r="C1236" s="348">
        <v>44077.666666666672</v>
      </c>
      <c r="D1236" s="320">
        <v>1027.5</v>
      </c>
      <c r="E1236" s="320">
        <v>0</v>
      </c>
      <c r="F1236" s="320">
        <v>16.600000000000001</v>
      </c>
      <c r="G1236" s="320">
        <v>66.2</v>
      </c>
      <c r="H1236" s="316">
        <v>7</v>
      </c>
      <c r="I1236" s="316">
        <v>211</v>
      </c>
    </row>
    <row r="1237" spans="3:9" x14ac:dyDescent="0.2">
      <c r="C1237" s="348">
        <v>44077.708333333328</v>
      </c>
      <c r="D1237" s="320">
        <v>1027.9000000000001</v>
      </c>
      <c r="E1237" s="320">
        <v>0</v>
      </c>
      <c r="F1237" s="320">
        <v>16.2</v>
      </c>
      <c r="G1237" s="320">
        <v>67.2</v>
      </c>
      <c r="H1237" s="316">
        <v>6.8</v>
      </c>
      <c r="I1237" s="316">
        <v>214.5</v>
      </c>
    </row>
    <row r="1238" spans="3:9" x14ac:dyDescent="0.2">
      <c r="C1238" s="348">
        <v>44077.75</v>
      </c>
      <c r="D1238" s="320">
        <v>1028.2</v>
      </c>
      <c r="E1238" s="320">
        <v>0</v>
      </c>
      <c r="F1238" s="320">
        <v>16.100000000000001</v>
      </c>
      <c r="G1238" s="320">
        <v>66.900000000000006</v>
      </c>
      <c r="H1238" s="316">
        <v>5.9</v>
      </c>
      <c r="I1238" s="316">
        <v>199.9</v>
      </c>
    </row>
    <row r="1239" spans="3:9" x14ac:dyDescent="0.2">
      <c r="C1239" s="348">
        <v>44077.791666666672</v>
      </c>
      <c r="D1239" s="320">
        <v>1028.7</v>
      </c>
      <c r="E1239" s="320">
        <v>0</v>
      </c>
      <c r="F1239" s="320">
        <v>16.100000000000001</v>
      </c>
      <c r="G1239" s="320">
        <v>66.7</v>
      </c>
      <c r="H1239" s="316">
        <v>5.4</v>
      </c>
      <c r="I1239" s="316">
        <v>200.6</v>
      </c>
    </row>
    <row r="1240" spans="3:9" x14ac:dyDescent="0.2">
      <c r="C1240" s="348">
        <v>44077.833333333328</v>
      </c>
      <c r="D1240" s="320">
        <v>1029.3</v>
      </c>
      <c r="E1240" s="320">
        <v>0</v>
      </c>
      <c r="F1240" s="320">
        <v>16</v>
      </c>
      <c r="G1240" s="320">
        <v>66.8</v>
      </c>
      <c r="H1240" s="316">
        <v>5.5</v>
      </c>
      <c r="I1240" s="316">
        <v>209.4</v>
      </c>
    </row>
    <row r="1241" spans="3:9" x14ac:dyDescent="0.2">
      <c r="C1241" s="348">
        <v>44077.875</v>
      </c>
      <c r="D1241" s="320">
        <v>1029.5</v>
      </c>
      <c r="E1241" s="320">
        <v>0</v>
      </c>
      <c r="F1241" s="320">
        <v>15.9</v>
      </c>
      <c r="G1241" s="320">
        <v>67.099999999999994</v>
      </c>
      <c r="H1241" s="316">
        <v>5.5</v>
      </c>
      <c r="I1241" s="316">
        <v>203.2</v>
      </c>
    </row>
    <row r="1242" spans="3:9" x14ac:dyDescent="0.2">
      <c r="C1242" s="348">
        <v>44077.916666666672</v>
      </c>
      <c r="D1242" s="320">
        <v>1029.5</v>
      </c>
      <c r="E1242" s="320">
        <v>0</v>
      </c>
      <c r="F1242" s="320">
        <v>15.8</v>
      </c>
      <c r="G1242" s="320">
        <v>67.099999999999994</v>
      </c>
      <c r="H1242" s="316">
        <v>5.5</v>
      </c>
      <c r="I1242" s="316">
        <v>210.5</v>
      </c>
    </row>
    <row r="1243" spans="3:9" x14ac:dyDescent="0.2">
      <c r="C1243" s="348">
        <v>44077.958333333328</v>
      </c>
      <c r="D1243" s="320">
        <v>1029.3</v>
      </c>
      <c r="E1243" s="320">
        <v>0</v>
      </c>
      <c r="F1243" s="320">
        <v>15.7</v>
      </c>
      <c r="G1243" s="320">
        <v>67</v>
      </c>
      <c r="H1243" s="316">
        <v>5.0999999999999996</v>
      </c>
      <c r="I1243" s="316">
        <v>214</v>
      </c>
    </row>
    <row r="1244" spans="3:9" x14ac:dyDescent="0.2">
      <c r="C1244" s="348">
        <v>44078</v>
      </c>
      <c r="D1244" s="320">
        <v>1028.7</v>
      </c>
      <c r="E1244" s="320">
        <v>0</v>
      </c>
      <c r="F1244" s="320">
        <v>15.6</v>
      </c>
      <c r="G1244" s="320">
        <v>67.599999999999994</v>
      </c>
      <c r="H1244" s="316">
        <v>4.3</v>
      </c>
      <c r="I1244" s="316">
        <v>211</v>
      </c>
    </row>
    <row r="1245" spans="3:9" x14ac:dyDescent="0.2">
      <c r="C1245" s="348">
        <v>44078.041666666672</v>
      </c>
      <c r="D1245" s="320">
        <v>1029.5</v>
      </c>
      <c r="E1245" s="320">
        <v>0</v>
      </c>
      <c r="F1245" s="320">
        <v>15.5</v>
      </c>
      <c r="G1245" s="320">
        <v>67.900000000000006</v>
      </c>
      <c r="H1245" s="316">
        <v>3.8</v>
      </c>
      <c r="I1245" s="316">
        <v>195.7</v>
      </c>
    </row>
    <row r="1246" spans="3:9" x14ac:dyDescent="0.2">
      <c r="C1246" s="348">
        <v>44078.083333333328</v>
      </c>
      <c r="D1246" s="320">
        <v>1029.0999999999999</v>
      </c>
      <c r="E1246" s="320">
        <v>0</v>
      </c>
      <c r="F1246" s="320">
        <v>15.4</v>
      </c>
      <c r="G1246" s="320">
        <v>68.3</v>
      </c>
      <c r="H1246" s="316">
        <v>3.4</v>
      </c>
      <c r="I1246" s="316">
        <v>211.8</v>
      </c>
    </row>
    <row r="1247" spans="3:9" x14ac:dyDescent="0.2">
      <c r="C1247" s="348">
        <v>44078.125</v>
      </c>
      <c r="D1247" s="320">
        <v>1028.8</v>
      </c>
      <c r="E1247" s="320">
        <v>0</v>
      </c>
      <c r="F1247" s="320">
        <v>15.2</v>
      </c>
      <c r="G1247" s="320">
        <v>70.3</v>
      </c>
      <c r="H1247" s="316">
        <v>3.1</v>
      </c>
      <c r="I1247" s="316">
        <v>293.89999999999998</v>
      </c>
    </row>
    <row r="1248" spans="3:9" x14ac:dyDescent="0.2">
      <c r="C1248" s="348">
        <v>44078.166666666672</v>
      </c>
      <c r="D1248" s="320">
        <v>1029.5</v>
      </c>
      <c r="E1248" s="320">
        <v>0</v>
      </c>
      <c r="F1248" s="320">
        <v>14.9</v>
      </c>
      <c r="G1248" s="320">
        <v>72.3</v>
      </c>
      <c r="H1248" s="316">
        <v>3.2</v>
      </c>
      <c r="I1248" s="316">
        <v>295.8</v>
      </c>
    </row>
    <row r="1249" spans="3:9" x14ac:dyDescent="0.2">
      <c r="C1249" s="348">
        <v>44078.208333333328</v>
      </c>
      <c r="D1249" s="320">
        <v>1030.3</v>
      </c>
      <c r="E1249" s="320">
        <v>0</v>
      </c>
      <c r="F1249" s="320">
        <v>14.8</v>
      </c>
      <c r="G1249" s="320">
        <v>72.8</v>
      </c>
      <c r="H1249" s="316">
        <v>2.8</v>
      </c>
      <c r="I1249" s="316">
        <v>358.5</v>
      </c>
    </row>
    <row r="1250" spans="3:9" x14ac:dyDescent="0.2">
      <c r="C1250" s="348">
        <v>44078.25</v>
      </c>
      <c r="D1250" s="320">
        <v>1030.8</v>
      </c>
      <c r="E1250" s="320">
        <v>0</v>
      </c>
      <c r="F1250" s="320">
        <v>14.9</v>
      </c>
      <c r="G1250" s="320">
        <v>72.3</v>
      </c>
      <c r="H1250" s="316">
        <v>3</v>
      </c>
      <c r="I1250" s="316">
        <v>13.4</v>
      </c>
    </row>
    <row r="1251" spans="3:9" x14ac:dyDescent="0.2">
      <c r="C1251" s="348">
        <v>44078.291666666672</v>
      </c>
      <c r="D1251" s="320">
        <v>1031.2</v>
      </c>
      <c r="E1251" s="320">
        <v>0</v>
      </c>
      <c r="F1251" s="320">
        <v>15.2</v>
      </c>
      <c r="G1251" s="320">
        <v>70.900000000000006</v>
      </c>
      <c r="H1251" s="316">
        <v>2.6</v>
      </c>
      <c r="I1251" s="316">
        <v>43</v>
      </c>
    </row>
    <row r="1252" spans="3:9" x14ac:dyDescent="0.2">
      <c r="C1252" s="348">
        <v>44078.333333333328</v>
      </c>
      <c r="D1252" s="320">
        <v>1031.7</v>
      </c>
      <c r="E1252" s="320">
        <v>0</v>
      </c>
      <c r="F1252" s="320">
        <v>15.5</v>
      </c>
      <c r="G1252" s="320">
        <v>68.8</v>
      </c>
      <c r="H1252" s="316">
        <v>2.5</v>
      </c>
      <c r="I1252" s="316">
        <v>7.1</v>
      </c>
    </row>
    <row r="1253" spans="3:9" x14ac:dyDescent="0.2">
      <c r="C1253" s="348">
        <v>44078.375</v>
      </c>
      <c r="D1253" s="320">
        <v>1031.7</v>
      </c>
      <c r="E1253" s="320">
        <v>0</v>
      </c>
      <c r="F1253" s="320">
        <v>15.6</v>
      </c>
      <c r="G1253" s="320">
        <v>69.3</v>
      </c>
      <c r="H1253" s="316">
        <v>3.8</v>
      </c>
      <c r="I1253" s="316">
        <v>337.3</v>
      </c>
    </row>
    <row r="1254" spans="3:9" x14ac:dyDescent="0.2">
      <c r="C1254" s="348">
        <v>44078.416666666672</v>
      </c>
      <c r="D1254" s="320">
        <v>1031.2</v>
      </c>
      <c r="E1254" s="320">
        <v>0</v>
      </c>
      <c r="F1254" s="320">
        <v>15.7</v>
      </c>
      <c r="G1254" s="320">
        <v>70.599999999999994</v>
      </c>
      <c r="H1254" s="316">
        <v>3.5</v>
      </c>
      <c r="I1254" s="316">
        <v>319</v>
      </c>
    </row>
    <row r="1255" spans="3:9" x14ac:dyDescent="0.2">
      <c r="C1255" s="348">
        <v>44078.458333333328</v>
      </c>
      <c r="D1255" s="320">
        <v>1030.4000000000001</v>
      </c>
      <c r="E1255" s="320">
        <v>0</v>
      </c>
      <c r="F1255" s="320">
        <v>16.5</v>
      </c>
      <c r="G1255" s="320">
        <v>66.400000000000006</v>
      </c>
      <c r="H1255" s="316">
        <v>3.9</v>
      </c>
      <c r="I1255" s="316">
        <v>329.8</v>
      </c>
    </row>
    <row r="1256" spans="3:9" x14ac:dyDescent="0.2">
      <c r="C1256" s="348">
        <v>44078.5</v>
      </c>
      <c r="D1256" s="320">
        <v>1029.4000000000001</v>
      </c>
      <c r="E1256" s="320">
        <v>0</v>
      </c>
      <c r="F1256" s="320">
        <v>16.600000000000001</v>
      </c>
      <c r="G1256" s="320">
        <v>67.3</v>
      </c>
      <c r="H1256" s="316">
        <v>5.2</v>
      </c>
      <c r="I1256" s="316">
        <v>352</v>
      </c>
    </row>
    <row r="1257" spans="3:9" x14ac:dyDescent="0.2">
      <c r="C1257" s="348">
        <v>44078.541666666672</v>
      </c>
      <c r="D1257" s="320">
        <v>1028.5</v>
      </c>
      <c r="E1257" s="320">
        <v>0</v>
      </c>
      <c r="F1257" s="320">
        <v>17</v>
      </c>
      <c r="G1257" s="320">
        <v>65.5</v>
      </c>
      <c r="H1257" s="316">
        <v>5.3</v>
      </c>
      <c r="I1257" s="316">
        <v>350.3</v>
      </c>
    </row>
    <row r="1258" spans="3:9" x14ac:dyDescent="0.2">
      <c r="C1258" s="348">
        <v>44078.583333333328</v>
      </c>
      <c r="D1258" s="320">
        <v>1028.0999999999999</v>
      </c>
      <c r="E1258" s="320">
        <v>0</v>
      </c>
      <c r="F1258" s="320">
        <v>17.100000000000001</v>
      </c>
      <c r="G1258" s="320">
        <v>65.8</v>
      </c>
      <c r="H1258" s="316">
        <v>4.7</v>
      </c>
      <c r="I1258" s="316">
        <v>341.6</v>
      </c>
    </row>
    <row r="1259" spans="3:9" x14ac:dyDescent="0.2">
      <c r="C1259" s="348">
        <v>44078.625</v>
      </c>
      <c r="D1259" s="320">
        <v>1028</v>
      </c>
      <c r="E1259" s="320">
        <v>0</v>
      </c>
      <c r="F1259" s="320">
        <v>17.399999999999999</v>
      </c>
      <c r="G1259" s="320">
        <v>64.2</v>
      </c>
      <c r="H1259" s="316">
        <v>4.0999999999999996</v>
      </c>
      <c r="I1259" s="316">
        <v>333.9</v>
      </c>
    </row>
    <row r="1260" spans="3:9" x14ac:dyDescent="0.2">
      <c r="C1260" s="348">
        <v>44078.666666666672</v>
      </c>
      <c r="D1260" s="320">
        <v>1028.5999999999999</v>
      </c>
      <c r="E1260" s="320">
        <v>0</v>
      </c>
      <c r="F1260" s="320">
        <v>17.100000000000001</v>
      </c>
      <c r="G1260" s="320">
        <v>65.5</v>
      </c>
      <c r="H1260" s="316">
        <v>5.2</v>
      </c>
      <c r="I1260" s="316">
        <v>305.2</v>
      </c>
    </row>
    <row r="1261" spans="3:9" x14ac:dyDescent="0.2">
      <c r="C1261" s="348">
        <v>44078.708333333328</v>
      </c>
      <c r="D1261" s="320">
        <v>1029.0999999999999</v>
      </c>
      <c r="E1261" s="320">
        <v>0</v>
      </c>
      <c r="F1261" s="320">
        <v>16.7</v>
      </c>
      <c r="G1261" s="320">
        <v>64.8</v>
      </c>
      <c r="H1261" s="316">
        <v>5.5</v>
      </c>
      <c r="I1261" s="316">
        <v>257.10000000000002</v>
      </c>
    </row>
    <row r="1262" spans="3:9" x14ac:dyDescent="0.2">
      <c r="C1262" s="348">
        <v>44078.75</v>
      </c>
      <c r="D1262" s="320">
        <v>1029.5999999999999</v>
      </c>
      <c r="E1262" s="320">
        <v>0</v>
      </c>
      <c r="F1262" s="320">
        <v>16.5</v>
      </c>
      <c r="G1262" s="320">
        <v>65.5</v>
      </c>
      <c r="H1262" s="316">
        <v>5.4</v>
      </c>
      <c r="I1262" s="316">
        <v>234.2</v>
      </c>
    </row>
    <row r="1263" spans="3:9" x14ac:dyDescent="0.2">
      <c r="C1263" s="348">
        <v>44078.791666666672</v>
      </c>
      <c r="D1263" s="320">
        <v>1030.2</v>
      </c>
      <c r="E1263" s="320">
        <v>0</v>
      </c>
      <c r="F1263" s="320">
        <v>16.399999999999999</v>
      </c>
      <c r="G1263" s="320">
        <v>66.400000000000006</v>
      </c>
      <c r="H1263" s="316">
        <v>5.9</v>
      </c>
      <c r="I1263" s="316">
        <v>227.2</v>
      </c>
    </row>
    <row r="1264" spans="3:9" x14ac:dyDescent="0.2">
      <c r="C1264" s="348">
        <v>44078.833333333328</v>
      </c>
      <c r="D1264" s="320">
        <v>1030.5999999999999</v>
      </c>
      <c r="E1264" s="320">
        <v>0</v>
      </c>
      <c r="F1264" s="320">
        <v>16.399999999999999</v>
      </c>
      <c r="G1264" s="320">
        <v>66.7</v>
      </c>
      <c r="H1264" s="316">
        <v>5.8</v>
      </c>
      <c r="I1264" s="316">
        <v>227.4</v>
      </c>
    </row>
    <row r="1265" spans="3:9" x14ac:dyDescent="0.2">
      <c r="C1265" s="348">
        <v>44078.875</v>
      </c>
      <c r="D1265" s="320">
        <v>1030.8</v>
      </c>
      <c r="E1265" s="320">
        <v>0</v>
      </c>
      <c r="F1265" s="320">
        <v>16.2</v>
      </c>
      <c r="G1265" s="320">
        <v>67.599999999999994</v>
      </c>
      <c r="H1265" s="316">
        <v>5.9</v>
      </c>
      <c r="I1265" s="316">
        <v>217.5</v>
      </c>
    </row>
    <row r="1266" spans="3:9" x14ac:dyDescent="0.2">
      <c r="C1266" s="348">
        <v>44078.916666666672</v>
      </c>
      <c r="D1266" s="320">
        <v>1031.0999999999999</v>
      </c>
      <c r="E1266" s="320">
        <v>0</v>
      </c>
      <c r="F1266" s="320">
        <v>16.2</v>
      </c>
      <c r="G1266" s="320">
        <v>67.7</v>
      </c>
      <c r="H1266" s="316">
        <v>5.2</v>
      </c>
      <c r="I1266" s="316">
        <v>225.9</v>
      </c>
    </row>
    <row r="1267" spans="3:9" x14ac:dyDescent="0.2">
      <c r="C1267" s="348">
        <v>44078.958333333328</v>
      </c>
      <c r="D1267" s="320">
        <v>1031.2</v>
      </c>
      <c r="E1267" s="320">
        <v>0</v>
      </c>
      <c r="F1267" s="320">
        <v>16.100000000000001</v>
      </c>
      <c r="G1267" s="320">
        <v>67.7</v>
      </c>
      <c r="H1267" s="316">
        <v>4.9000000000000004</v>
      </c>
      <c r="I1267" s="316">
        <v>212.9</v>
      </c>
    </row>
    <row r="1268" spans="3:9" x14ac:dyDescent="0.2">
      <c r="C1268" s="348">
        <v>44079</v>
      </c>
      <c r="D1268" s="320">
        <v>1030.8</v>
      </c>
      <c r="E1268" s="320">
        <v>0</v>
      </c>
      <c r="F1268" s="320">
        <v>16.100000000000001</v>
      </c>
      <c r="G1268" s="320">
        <v>67.7</v>
      </c>
      <c r="H1268" s="316">
        <v>4.9000000000000004</v>
      </c>
      <c r="I1268" s="316">
        <v>219.5</v>
      </c>
    </row>
    <row r="1269" spans="3:9" x14ac:dyDescent="0.2">
      <c r="C1269" s="348">
        <v>44079.041666666672</v>
      </c>
      <c r="D1269" s="320">
        <v>1030.5999999999999</v>
      </c>
      <c r="E1269" s="320">
        <v>0</v>
      </c>
      <c r="F1269" s="320">
        <v>16</v>
      </c>
      <c r="G1269" s="320">
        <v>67.2</v>
      </c>
      <c r="H1269" s="316">
        <v>4.4000000000000004</v>
      </c>
      <c r="I1269" s="316">
        <v>226.4</v>
      </c>
    </row>
    <row r="1270" spans="3:9" x14ac:dyDescent="0.2">
      <c r="C1270" s="348">
        <v>44079.083333333328</v>
      </c>
      <c r="D1270" s="320">
        <v>1030.0999999999999</v>
      </c>
      <c r="E1270" s="320">
        <v>0</v>
      </c>
      <c r="F1270" s="320">
        <v>15.9</v>
      </c>
      <c r="G1270" s="320">
        <v>67.3</v>
      </c>
      <c r="H1270" s="316">
        <v>4.3</v>
      </c>
      <c r="I1270" s="316">
        <v>219</v>
      </c>
    </row>
    <row r="1271" spans="3:9" x14ac:dyDescent="0.2">
      <c r="C1271" s="348">
        <v>44079.125</v>
      </c>
      <c r="D1271" s="320">
        <v>1030.0999999999999</v>
      </c>
      <c r="E1271" s="320">
        <v>0</v>
      </c>
      <c r="F1271" s="320">
        <v>15.8</v>
      </c>
      <c r="G1271" s="320">
        <v>67.3</v>
      </c>
      <c r="H1271" s="316">
        <v>4.0999999999999996</v>
      </c>
      <c r="I1271" s="316">
        <v>225.9</v>
      </c>
    </row>
    <row r="1272" spans="3:9" x14ac:dyDescent="0.2">
      <c r="C1272" s="348">
        <v>44079.166666666672</v>
      </c>
      <c r="D1272" s="320">
        <v>1030.5</v>
      </c>
      <c r="E1272" s="320">
        <v>0</v>
      </c>
      <c r="F1272" s="320">
        <v>15.8</v>
      </c>
      <c r="G1272" s="320">
        <v>67.400000000000006</v>
      </c>
      <c r="H1272" s="316">
        <v>4.3</v>
      </c>
      <c r="I1272" s="316">
        <v>217.7</v>
      </c>
    </row>
    <row r="1273" spans="3:9" x14ac:dyDescent="0.2">
      <c r="C1273" s="348">
        <v>44079.208333333328</v>
      </c>
      <c r="D1273" s="320">
        <v>1030.9000000000001</v>
      </c>
      <c r="E1273" s="320">
        <v>0</v>
      </c>
      <c r="F1273" s="320">
        <v>15.8</v>
      </c>
      <c r="G1273" s="320">
        <v>67.7</v>
      </c>
      <c r="H1273" s="316">
        <v>4</v>
      </c>
      <c r="I1273" s="316">
        <v>221.6</v>
      </c>
    </row>
    <row r="1274" spans="3:9" x14ac:dyDescent="0.2">
      <c r="C1274" s="348">
        <v>44079.25</v>
      </c>
      <c r="D1274" s="320">
        <v>1031.7</v>
      </c>
      <c r="E1274" s="320">
        <v>0</v>
      </c>
      <c r="F1274" s="320">
        <v>15.8</v>
      </c>
      <c r="G1274" s="320">
        <v>67.599999999999994</v>
      </c>
      <c r="H1274" s="316">
        <v>4.2</v>
      </c>
      <c r="I1274" s="316">
        <v>226.5</v>
      </c>
    </row>
    <row r="1275" spans="3:9" x14ac:dyDescent="0.2">
      <c r="C1275" s="348">
        <v>44079.291666666672</v>
      </c>
      <c r="D1275" s="320">
        <v>1032.0999999999999</v>
      </c>
      <c r="E1275" s="320">
        <v>0</v>
      </c>
      <c r="F1275" s="320">
        <v>16</v>
      </c>
      <c r="G1275" s="320">
        <v>65.900000000000006</v>
      </c>
      <c r="H1275" s="316">
        <v>4.0999999999999996</v>
      </c>
      <c r="I1275" s="316">
        <v>234.7</v>
      </c>
    </row>
    <row r="1276" spans="3:9" x14ac:dyDescent="0.2">
      <c r="C1276" s="348">
        <v>44079.333333333328</v>
      </c>
      <c r="D1276" s="320">
        <v>1032.4000000000001</v>
      </c>
      <c r="E1276" s="320">
        <v>0</v>
      </c>
      <c r="F1276" s="320">
        <v>16.399999999999999</v>
      </c>
      <c r="G1276" s="320">
        <v>64.3</v>
      </c>
      <c r="H1276" s="316">
        <v>4.0999999999999996</v>
      </c>
      <c r="I1276" s="316">
        <v>252.5</v>
      </c>
    </row>
    <row r="1277" spans="3:9" x14ac:dyDescent="0.2">
      <c r="C1277" s="348">
        <v>44079.375</v>
      </c>
      <c r="D1277" s="320">
        <v>1032.2</v>
      </c>
      <c r="E1277" s="320">
        <v>0</v>
      </c>
      <c r="F1277" s="320">
        <v>16.8</v>
      </c>
      <c r="G1277" s="320">
        <v>64.5</v>
      </c>
      <c r="H1277" s="316">
        <v>5.0999999999999996</v>
      </c>
      <c r="I1277" s="316">
        <v>294.60000000000002</v>
      </c>
    </row>
    <row r="1278" spans="3:9" x14ac:dyDescent="0.2">
      <c r="C1278" s="348">
        <v>44079.416666666672</v>
      </c>
      <c r="D1278" s="320">
        <v>1031.5999999999999</v>
      </c>
      <c r="E1278" s="320">
        <v>0</v>
      </c>
      <c r="F1278" s="320">
        <v>17</v>
      </c>
      <c r="G1278" s="320">
        <v>63.9</v>
      </c>
      <c r="H1278" s="316">
        <v>5.9</v>
      </c>
      <c r="I1278" s="316">
        <v>291.10000000000002</v>
      </c>
    </row>
    <row r="1279" spans="3:9" x14ac:dyDescent="0.2">
      <c r="C1279" s="348">
        <v>44079.458333333328</v>
      </c>
      <c r="D1279" s="320">
        <v>1031</v>
      </c>
      <c r="E1279" s="320">
        <v>0</v>
      </c>
      <c r="F1279" s="320">
        <v>17.5</v>
      </c>
      <c r="G1279" s="320">
        <v>62.9</v>
      </c>
      <c r="H1279" s="316">
        <v>5.6</v>
      </c>
      <c r="I1279" s="316">
        <v>298.7</v>
      </c>
    </row>
    <row r="1280" spans="3:9" x14ac:dyDescent="0.2">
      <c r="C1280" s="348">
        <v>44079.5</v>
      </c>
      <c r="D1280" s="320">
        <v>1029.8</v>
      </c>
      <c r="E1280" s="320">
        <v>0</v>
      </c>
      <c r="F1280" s="320">
        <v>18.100000000000001</v>
      </c>
      <c r="G1280" s="320">
        <v>61</v>
      </c>
      <c r="H1280" s="316">
        <v>6.5</v>
      </c>
      <c r="I1280" s="316">
        <v>291.8</v>
      </c>
    </row>
    <row r="1281" spans="3:9" x14ac:dyDescent="0.2">
      <c r="C1281" s="348">
        <v>44079.541666666672</v>
      </c>
      <c r="D1281" s="320">
        <v>1029</v>
      </c>
      <c r="E1281" s="320">
        <v>0</v>
      </c>
      <c r="F1281" s="320">
        <v>18</v>
      </c>
      <c r="G1281" s="320">
        <v>62.3</v>
      </c>
      <c r="H1281" s="316">
        <v>7.2</v>
      </c>
      <c r="I1281" s="316">
        <v>289.89999999999998</v>
      </c>
    </row>
    <row r="1282" spans="3:9" x14ac:dyDescent="0.2">
      <c r="C1282" s="348">
        <v>44079.583333333328</v>
      </c>
      <c r="D1282" s="320">
        <v>1028.9000000000001</v>
      </c>
      <c r="E1282" s="320">
        <v>0</v>
      </c>
      <c r="F1282" s="320">
        <v>17.600000000000001</v>
      </c>
      <c r="G1282" s="320">
        <v>62.3</v>
      </c>
      <c r="H1282" s="316">
        <v>7.6</v>
      </c>
      <c r="I1282" s="316">
        <v>279.2</v>
      </c>
    </row>
    <row r="1283" spans="3:9" x14ac:dyDescent="0.2">
      <c r="C1283" s="348">
        <v>44079.625</v>
      </c>
      <c r="D1283" s="320">
        <v>1029.5999999999999</v>
      </c>
      <c r="E1283" s="320">
        <v>0</v>
      </c>
      <c r="F1283" s="320">
        <v>17.2</v>
      </c>
      <c r="G1283" s="320">
        <v>63.4</v>
      </c>
      <c r="H1283" s="316">
        <v>6.8</v>
      </c>
      <c r="I1283" s="316">
        <v>256.7</v>
      </c>
    </row>
    <row r="1284" spans="3:9" x14ac:dyDescent="0.2">
      <c r="C1284" s="348">
        <v>44079.666666666672</v>
      </c>
      <c r="D1284" s="320">
        <v>1029.7</v>
      </c>
      <c r="E1284" s="320">
        <v>0</v>
      </c>
      <c r="F1284" s="320">
        <v>16.8</v>
      </c>
      <c r="G1284" s="320">
        <v>64.599999999999994</v>
      </c>
      <c r="H1284" s="316">
        <v>6.4</v>
      </c>
      <c r="I1284" s="316">
        <v>241.2</v>
      </c>
    </row>
    <row r="1285" spans="3:9" x14ac:dyDescent="0.2">
      <c r="C1285" s="348">
        <v>44079.708333333328</v>
      </c>
      <c r="D1285" s="320">
        <v>1030.5999999999999</v>
      </c>
      <c r="E1285" s="320">
        <v>0</v>
      </c>
      <c r="F1285" s="320">
        <v>16.399999999999999</v>
      </c>
      <c r="G1285" s="320">
        <v>65.5</v>
      </c>
      <c r="H1285" s="316">
        <v>6.1</v>
      </c>
      <c r="I1285" s="316">
        <v>235.9</v>
      </c>
    </row>
    <row r="1286" spans="3:9" x14ac:dyDescent="0.2">
      <c r="C1286" s="348">
        <v>44079.75</v>
      </c>
      <c r="D1286" s="320">
        <v>1031.3</v>
      </c>
      <c r="E1286" s="320">
        <v>0</v>
      </c>
      <c r="F1286" s="320">
        <v>16.3</v>
      </c>
      <c r="G1286" s="320">
        <v>65.2</v>
      </c>
      <c r="H1286" s="316">
        <v>5.4</v>
      </c>
      <c r="I1286" s="316">
        <v>223.4</v>
      </c>
    </row>
    <row r="1287" spans="3:9" x14ac:dyDescent="0.2">
      <c r="C1287" s="348">
        <v>44079.791666666672</v>
      </c>
      <c r="D1287" s="320">
        <v>1031.9000000000001</v>
      </c>
      <c r="E1287" s="320">
        <v>0</v>
      </c>
      <c r="F1287" s="320">
        <v>16.2</v>
      </c>
      <c r="G1287" s="320">
        <v>65.400000000000006</v>
      </c>
      <c r="H1287" s="316">
        <v>5.7</v>
      </c>
      <c r="I1287" s="316">
        <v>216.7</v>
      </c>
    </row>
    <row r="1288" spans="3:9" x14ac:dyDescent="0.2">
      <c r="C1288" s="348">
        <v>44079.833333333328</v>
      </c>
      <c r="D1288" s="320">
        <v>1032.3</v>
      </c>
      <c r="E1288" s="320">
        <v>0</v>
      </c>
      <c r="F1288" s="320">
        <v>16.2</v>
      </c>
      <c r="G1288" s="320">
        <v>66</v>
      </c>
      <c r="H1288" s="316">
        <v>5.2</v>
      </c>
      <c r="I1288" s="316">
        <v>213.7</v>
      </c>
    </row>
    <row r="1289" spans="3:9" x14ac:dyDescent="0.2">
      <c r="C1289" s="348">
        <v>44079.875</v>
      </c>
      <c r="D1289" s="320">
        <v>1032.0999999999999</v>
      </c>
      <c r="E1289" s="320">
        <v>0</v>
      </c>
      <c r="F1289" s="320">
        <v>16.100000000000001</v>
      </c>
      <c r="G1289" s="320">
        <v>65.7</v>
      </c>
      <c r="H1289" s="316">
        <v>4.8</v>
      </c>
      <c r="I1289" s="316">
        <v>214.5</v>
      </c>
    </row>
    <row r="1290" spans="3:9" x14ac:dyDescent="0.2">
      <c r="C1290" s="348">
        <v>44079.916666666672</v>
      </c>
      <c r="D1290" s="320">
        <v>1032.0999999999999</v>
      </c>
      <c r="E1290" s="320">
        <v>0</v>
      </c>
      <c r="F1290" s="320">
        <v>16.100000000000001</v>
      </c>
      <c r="G1290" s="320">
        <v>65.7</v>
      </c>
      <c r="H1290" s="316">
        <v>4.4000000000000004</v>
      </c>
      <c r="I1290" s="316">
        <v>202.3</v>
      </c>
    </row>
    <row r="1291" spans="3:9" x14ac:dyDescent="0.2">
      <c r="C1291" s="348">
        <v>44079.958333333328</v>
      </c>
      <c r="D1291" s="320">
        <v>1031.9000000000001</v>
      </c>
      <c r="E1291" s="320">
        <v>0</v>
      </c>
      <c r="F1291" s="320">
        <v>16</v>
      </c>
      <c r="G1291" s="320">
        <v>66.099999999999994</v>
      </c>
      <c r="H1291" s="316">
        <v>4.4000000000000004</v>
      </c>
      <c r="I1291" s="316">
        <v>213.3</v>
      </c>
    </row>
    <row r="1292" spans="3:9" x14ac:dyDescent="0.2">
      <c r="C1292" s="348">
        <v>44080</v>
      </c>
      <c r="D1292" s="320">
        <v>1031.3</v>
      </c>
      <c r="E1292" s="320">
        <v>0</v>
      </c>
      <c r="F1292" s="320">
        <v>15.9</v>
      </c>
      <c r="G1292" s="320">
        <v>66.5</v>
      </c>
      <c r="H1292" s="316">
        <v>4</v>
      </c>
      <c r="I1292" s="316">
        <v>215.3</v>
      </c>
    </row>
    <row r="1293" spans="3:9" x14ac:dyDescent="0.2">
      <c r="C1293" s="348">
        <v>44080.041666666672</v>
      </c>
      <c r="D1293" s="320">
        <v>1030.9000000000001</v>
      </c>
      <c r="E1293" s="320">
        <v>0</v>
      </c>
      <c r="F1293" s="320">
        <v>15.8</v>
      </c>
      <c r="G1293" s="320">
        <v>66.900000000000006</v>
      </c>
      <c r="H1293" s="316">
        <v>3.4</v>
      </c>
      <c r="I1293" s="316">
        <v>218.5</v>
      </c>
    </row>
    <row r="1294" spans="3:9" x14ac:dyDescent="0.2">
      <c r="C1294" s="348">
        <v>44080.083333333328</v>
      </c>
      <c r="D1294" s="320">
        <v>1030.8</v>
      </c>
      <c r="E1294" s="320">
        <v>0</v>
      </c>
      <c r="F1294" s="320">
        <v>15.7</v>
      </c>
      <c r="G1294" s="320">
        <v>68.400000000000006</v>
      </c>
      <c r="H1294" s="316">
        <v>2.9</v>
      </c>
      <c r="I1294" s="316">
        <v>326.5</v>
      </c>
    </row>
    <row r="1295" spans="3:9" x14ac:dyDescent="0.2">
      <c r="C1295" s="348">
        <v>44080.125</v>
      </c>
      <c r="D1295" s="320">
        <v>1030.5999999999999</v>
      </c>
      <c r="E1295" s="320">
        <v>0</v>
      </c>
      <c r="F1295" s="320">
        <v>15.3</v>
      </c>
      <c r="G1295" s="320">
        <v>70.3</v>
      </c>
      <c r="H1295" s="316">
        <v>2.8</v>
      </c>
      <c r="I1295" s="316">
        <v>334.1</v>
      </c>
    </row>
    <row r="1296" spans="3:9" x14ac:dyDescent="0.2">
      <c r="C1296" s="348">
        <v>44080.166666666672</v>
      </c>
      <c r="D1296" s="320">
        <v>1031</v>
      </c>
      <c r="E1296" s="320">
        <v>0</v>
      </c>
      <c r="F1296" s="320">
        <v>15.2</v>
      </c>
      <c r="G1296" s="320">
        <v>71.2</v>
      </c>
      <c r="H1296" s="316">
        <v>2.9</v>
      </c>
      <c r="I1296" s="316">
        <v>355.2</v>
      </c>
    </row>
    <row r="1297" spans="3:9" x14ac:dyDescent="0.2">
      <c r="C1297" s="348">
        <v>44080.208333333328</v>
      </c>
      <c r="D1297" s="320">
        <v>1031</v>
      </c>
      <c r="E1297" s="320">
        <v>0</v>
      </c>
      <c r="F1297" s="320">
        <v>15.1</v>
      </c>
      <c r="G1297" s="320">
        <v>71.7</v>
      </c>
      <c r="H1297" s="316">
        <v>2.7</v>
      </c>
      <c r="I1297" s="316">
        <v>342.1</v>
      </c>
    </row>
    <row r="1298" spans="3:9" x14ac:dyDescent="0.2">
      <c r="C1298" s="348">
        <v>44080.25</v>
      </c>
      <c r="D1298" s="320">
        <v>1031.5</v>
      </c>
      <c r="E1298" s="320">
        <v>0</v>
      </c>
      <c r="F1298" s="320">
        <v>15.2</v>
      </c>
      <c r="G1298" s="320">
        <v>70</v>
      </c>
      <c r="H1298" s="316">
        <v>2.5</v>
      </c>
      <c r="I1298" s="316">
        <v>339.4</v>
      </c>
    </row>
    <row r="1299" spans="3:9" x14ac:dyDescent="0.2">
      <c r="C1299" s="348">
        <v>44080.291666666672</v>
      </c>
      <c r="D1299" s="320">
        <v>1032</v>
      </c>
      <c r="E1299" s="320">
        <v>0</v>
      </c>
      <c r="F1299" s="320">
        <v>15.3</v>
      </c>
      <c r="G1299" s="320">
        <v>69.7</v>
      </c>
      <c r="H1299" s="316">
        <v>2.9</v>
      </c>
      <c r="I1299" s="316">
        <v>343.8</v>
      </c>
    </row>
    <row r="1300" spans="3:9" x14ac:dyDescent="0.2">
      <c r="C1300" s="348">
        <v>44080.333333333328</v>
      </c>
      <c r="D1300" s="320">
        <v>1032.0999999999999</v>
      </c>
      <c r="E1300" s="320">
        <v>0</v>
      </c>
      <c r="F1300" s="320">
        <v>15.6</v>
      </c>
      <c r="G1300" s="320">
        <v>69.099999999999994</v>
      </c>
      <c r="H1300" s="316">
        <v>2.7</v>
      </c>
      <c r="I1300" s="316">
        <v>329.6</v>
      </c>
    </row>
    <row r="1301" spans="3:9" x14ac:dyDescent="0.2">
      <c r="C1301" s="348">
        <v>44080.375</v>
      </c>
      <c r="D1301" s="320">
        <v>1032</v>
      </c>
      <c r="E1301" s="320">
        <v>0</v>
      </c>
      <c r="F1301" s="320">
        <v>16</v>
      </c>
      <c r="G1301" s="320">
        <v>68.2</v>
      </c>
      <c r="H1301" s="316">
        <v>4.2</v>
      </c>
      <c r="I1301" s="316">
        <v>322.60000000000002</v>
      </c>
    </row>
    <row r="1302" spans="3:9" x14ac:dyDescent="0.2">
      <c r="C1302" s="348">
        <v>44080.416666666672</v>
      </c>
      <c r="D1302" s="320">
        <v>1031.7</v>
      </c>
      <c r="E1302" s="320">
        <v>0</v>
      </c>
      <c r="F1302" s="320">
        <v>16.5</v>
      </c>
      <c r="G1302" s="320">
        <v>65.5</v>
      </c>
      <c r="H1302" s="316">
        <v>4.9000000000000004</v>
      </c>
      <c r="I1302" s="316">
        <v>301.39999999999998</v>
      </c>
    </row>
    <row r="1303" spans="3:9" x14ac:dyDescent="0.2">
      <c r="C1303" s="348">
        <v>44080.458333333328</v>
      </c>
      <c r="D1303" s="320">
        <v>1030.7</v>
      </c>
      <c r="E1303" s="320">
        <v>0</v>
      </c>
      <c r="F1303" s="320">
        <v>16.8</v>
      </c>
      <c r="G1303" s="320">
        <v>65.599999999999994</v>
      </c>
      <c r="H1303" s="316">
        <v>5.9</v>
      </c>
      <c r="I1303" s="316">
        <v>296.8</v>
      </c>
    </row>
    <row r="1304" spans="3:9" x14ac:dyDescent="0.2">
      <c r="C1304" s="348">
        <v>44080.5</v>
      </c>
      <c r="D1304" s="320">
        <v>1030</v>
      </c>
      <c r="E1304" s="320">
        <v>0</v>
      </c>
      <c r="F1304" s="320">
        <v>16.8</v>
      </c>
      <c r="G1304" s="320">
        <v>64.5</v>
      </c>
      <c r="H1304" s="316">
        <v>6.2</v>
      </c>
      <c r="I1304" s="316">
        <v>299.10000000000002</v>
      </c>
    </row>
    <row r="1305" spans="3:9" x14ac:dyDescent="0.2">
      <c r="C1305" s="348">
        <v>44080.541666666672</v>
      </c>
      <c r="D1305" s="320">
        <v>1029.4000000000001</v>
      </c>
      <c r="E1305" s="320">
        <v>0</v>
      </c>
      <c r="F1305" s="320">
        <v>17.100000000000001</v>
      </c>
      <c r="G1305" s="320">
        <v>64</v>
      </c>
      <c r="H1305" s="316">
        <v>6.4</v>
      </c>
      <c r="I1305" s="316">
        <v>295.39999999999998</v>
      </c>
    </row>
    <row r="1306" spans="3:9" x14ac:dyDescent="0.2">
      <c r="C1306" s="348">
        <v>44080.583333333328</v>
      </c>
      <c r="D1306" s="320">
        <v>1029.2</v>
      </c>
      <c r="E1306" s="320">
        <v>0</v>
      </c>
      <c r="F1306" s="320">
        <v>17.2</v>
      </c>
      <c r="G1306" s="320">
        <v>63.2</v>
      </c>
      <c r="H1306" s="316">
        <v>6.4</v>
      </c>
      <c r="I1306" s="316">
        <v>289.8</v>
      </c>
    </row>
    <row r="1307" spans="3:9" x14ac:dyDescent="0.2">
      <c r="C1307" s="348">
        <v>44080.625</v>
      </c>
      <c r="D1307" s="320">
        <v>1029.5</v>
      </c>
      <c r="E1307" s="320">
        <v>0</v>
      </c>
      <c r="F1307" s="320">
        <v>16.600000000000001</v>
      </c>
      <c r="G1307" s="320">
        <v>65.400000000000006</v>
      </c>
      <c r="H1307" s="316">
        <v>6.6</v>
      </c>
      <c r="I1307" s="316">
        <v>288.10000000000002</v>
      </c>
    </row>
    <row r="1308" spans="3:9" x14ac:dyDescent="0.2">
      <c r="C1308" s="348">
        <v>44080.666666666672</v>
      </c>
      <c r="D1308" s="320">
        <v>1030</v>
      </c>
      <c r="E1308" s="320">
        <v>0</v>
      </c>
      <c r="F1308" s="320">
        <v>16.399999999999999</v>
      </c>
      <c r="G1308" s="320">
        <v>65.5</v>
      </c>
      <c r="H1308" s="316">
        <v>5.9</v>
      </c>
      <c r="I1308" s="316">
        <v>280.5</v>
      </c>
    </row>
    <row r="1309" spans="3:9" x14ac:dyDescent="0.2">
      <c r="C1309" s="348">
        <v>44080.708333333328</v>
      </c>
      <c r="D1309" s="320">
        <v>1030.5</v>
      </c>
      <c r="E1309" s="320">
        <v>0</v>
      </c>
      <c r="F1309" s="320">
        <v>16</v>
      </c>
      <c r="G1309" s="320">
        <v>66.900000000000006</v>
      </c>
      <c r="H1309" s="316">
        <v>4.8</v>
      </c>
      <c r="I1309" s="316">
        <v>288</v>
      </c>
    </row>
    <row r="1310" spans="3:9" x14ac:dyDescent="0.2">
      <c r="C1310" s="348">
        <v>44080.75</v>
      </c>
      <c r="D1310" s="320">
        <v>1030.9000000000001</v>
      </c>
      <c r="E1310" s="320">
        <v>0</v>
      </c>
      <c r="F1310" s="320">
        <v>16.100000000000001</v>
      </c>
      <c r="G1310" s="320">
        <v>65.5</v>
      </c>
      <c r="H1310" s="316">
        <v>4.3</v>
      </c>
      <c r="I1310" s="316">
        <v>254.4</v>
      </c>
    </row>
    <row r="1311" spans="3:9" x14ac:dyDescent="0.2">
      <c r="C1311" s="348">
        <v>44080.791666666672</v>
      </c>
      <c r="D1311" s="320">
        <v>1031.5999999999999</v>
      </c>
      <c r="E1311" s="320">
        <v>0</v>
      </c>
      <c r="F1311" s="320">
        <v>16.399999999999999</v>
      </c>
      <c r="G1311" s="320">
        <v>63.7</v>
      </c>
      <c r="H1311" s="316">
        <v>4.4000000000000004</v>
      </c>
      <c r="I1311" s="316">
        <v>227.9</v>
      </c>
    </row>
    <row r="1312" spans="3:9" x14ac:dyDescent="0.2">
      <c r="C1312" s="348">
        <v>44080.833333333328</v>
      </c>
      <c r="D1312" s="320">
        <v>1031.8</v>
      </c>
      <c r="E1312" s="320">
        <v>0</v>
      </c>
      <c r="F1312" s="320">
        <v>16.399999999999999</v>
      </c>
      <c r="G1312" s="320">
        <v>63.8</v>
      </c>
      <c r="H1312" s="316">
        <v>4.5999999999999996</v>
      </c>
      <c r="I1312" s="316">
        <v>242.9</v>
      </c>
    </row>
    <row r="1313" spans="3:9" x14ac:dyDescent="0.2">
      <c r="C1313" s="348">
        <v>44080.875</v>
      </c>
      <c r="D1313" s="320">
        <v>1031.8</v>
      </c>
      <c r="E1313" s="320">
        <v>0</v>
      </c>
      <c r="F1313" s="320">
        <v>16.3</v>
      </c>
      <c r="G1313" s="320">
        <v>63.8</v>
      </c>
      <c r="H1313" s="316">
        <v>4.9000000000000004</v>
      </c>
      <c r="I1313" s="316">
        <v>217.3</v>
      </c>
    </row>
    <row r="1314" spans="3:9" x14ac:dyDescent="0.2">
      <c r="C1314" s="348">
        <v>44080.916666666672</v>
      </c>
      <c r="D1314" s="320">
        <v>1031.7</v>
      </c>
      <c r="E1314" s="320">
        <v>0</v>
      </c>
      <c r="F1314" s="320">
        <v>16.3</v>
      </c>
      <c r="G1314" s="320">
        <v>63.5</v>
      </c>
      <c r="H1314" s="316">
        <v>4.7</v>
      </c>
      <c r="I1314" s="316">
        <v>207.4</v>
      </c>
    </row>
    <row r="1315" spans="3:9" x14ac:dyDescent="0.2">
      <c r="C1315" s="348">
        <v>44080.958333333328</v>
      </c>
      <c r="D1315" s="320">
        <v>1031.2</v>
      </c>
      <c r="E1315" s="320">
        <v>0</v>
      </c>
      <c r="F1315" s="320">
        <v>16.100000000000001</v>
      </c>
      <c r="G1315" s="320">
        <v>64.599999999999994</v>
      </c>
      <c r="H1315" s="316">
        <v>4</v>
      </c>
      <c r="I1315" s="316">
        <v>221.2</v>
      </c>
    </row>
    <row r="1316" spans="3:9" x14ac:dyDescent="0.2">
      <c r="C1316" s="348">
        <v>44081</v>
      </c>
      <c r="D1316" s="320">
        <v>1030.5999999999999</v>
      </c>
      <c r="E1316" s="320">
        <v>0</v>
      </c>
      <c r="F1316" s="320">
        <v>16</v>
      </c>
      <c r="G1316" s="320">
        <v>65.7</v>
      </c>
      <c r="H1316" s="316">
        <v>4</v>
      </c>
      <c r="I1316" s="316">
        <v>210.4</v>
      </c>
    </row>
    <row r="1317" spans="3:9" x14ac:dyDescent="0.2">
      <c r="C1317" s="348">
        <v>44081.041666666672</v>
      </c>
      <c r="D1317" s="320">
        <v>1030.2</v>
      </c>
      <c r="E1317" s="320">
        <v>0</v>
      </c>
      <c r="F1317" s="320">
        <v>15.7</v>
      </c>
      <c r="G1317" s="320">
        <v>68.2</v>
      </c>
      <c r="H1317" s="316">
        <v>3.3</v>
      </c>
      <c r="I1317" s="316">
        <v>352.3</v>
      </c>
    </row>
    <row r="1318" spans="3:9" x14ac:dyDescent="0.2">
      <c r="C1318" s="348">
        <v>44081.083333333328</v>
      </c>
      <c r="D1318" s="320">
        <v>1029.9000000000001</v>
      </c>
      <c r="E1318" s="320">
        <v>0</v>
      </c>
      <c r="F1318" s="320">
        <v>15.4</v>
      </c>
      <c r="G1318" s="320">
        <v>70.3</v>
      </c>
      <c r="H1318" s="316">
        <v>2.9</v>
      </c>
      <c r="I1318" s="316">
        <v>338.5</v>
      </c>
    </row>
    <row r="1319" spans="3:9" x14ac:dyDescent="0.2">
      <c r="C1319" s="348">
        <v>44081.125</v>
      </c>
      <c r="D1319" s="320">
        <v>1029.5</v>
      </c>
      <c r="E1319" s="320">
        <v>0</v>
      </c>
      <c r="F1319" s="320">
        <v>15.3</v>
      </c>
      <c r="G1319" s="320">
        <v>70.099999999999994</v>
      </c>
      <c r="H1319" s="316">
        <v>3.4</v>
      </c>
      <c r="I1319" s="316">
        <v>4.4000000000000004</v>
      </c>
    </row>
    <row r="1320" spans="3:9" x14ac:dyDescent="0.2">
      <c r="C1320" s="348">
        <v>44081.166666666672</v>
      </c>
      <c r="D1320" s="320">
        <v>1029</v>
      </c>
      <c r="E1320" s="320">
        <v>0</v>
      </c>
      <c r="F1320" s="320">
        <v>15.5</v>
      </c>
      <c r="G1320" s="320">
        <v>68.3</v>
      </c>
      <c r="H1320" s="316">
        <v>2.4</v>
      </c>
      <c r="I1320" s="316">
        <v>28</v>
      </c>
    </row>
    <row r="1321" spans="3:9" x14ac:dyDescent="0.2">
      <c r="C1321" s="348">
        <v>44081.208333333328</v>
      </c>
      <c r="D1321" s="320">
        <v>1029.3</v>
      </c>
      <c r="E1321" s="320">
        <v>0</v>
      </c>
      <c r="F1321" s="320">
        <v>15.6</v>
      </c>
      <c r="G1321" s="320">
        <v>66.7</v>
      </c>
      <c r="H1321" s="316">
        <v>3.4</v>
      </c>
      <c r="I1321" s="316">
        <v>214.2</v>
      </c>
    </row>
    <row r="1322" spans="3:9" x14ac:dyDescent="0.2">
      <c r="C1322" s="348">
        <v>44081.25</v>
      </c>
      <c r="D1322" s="320">
        <v>1029.4000000000001</v>
      </c>
      <c r="E1322" s="320">
        <v>0</v>
      </c>
      <c r="F1322" s="320">
        <v>15.7</v>
      </c>
      <c r="G1322" s="320">
        <v>65.8</v>
      </c>
      <c r="H1322" s="316">
        <v>4.2</v>
      </c>
      <c r="I1322" s="316">
        <v>221.2</v>
      </c>
    </row>
    <row r="1323" spans="3:9" x14ac:dyDescent="0.2">
      <c r="C1323" s="348">
        <v>44081.291666666672</v>
      </c>
      <c r="D1323" s="320">
        <v>1030.0999999999999</v>
      </c>
      <c r="E1323" s="320">
        <v>0</v>
      </c>
      <c r="F1323" s="320">
        <v>15.8</v>
      </c>
      <c r="G1323" s="320">
        <v>64.7</v>
      </c>
      <c r="H1323" s="316">
        <v>3.3</v>
      </c>
      <c r="I1323" s="316">
        <v>197.2</v>
      </c>
    </row>
    <row r="1324" spans="3:9" x14ac:dyDescent="0.2">
      <c r="C1324" s="348">
        <v>44081.333333333328</v>
      </c>
      <c r="D1324" s="320">
        <v>1030.2</v>
      </c>
      <c r="E1324" s="320">
        <v>0</v>
      </c>
      <c r="F1324" s="320">
        <v>16.100000000000001</v>
      </c>
      <c r="G1324" s="320">
        <v>63.6</v>
      </c>
      <c r="H1324" s="316">
        <v>3.5</v>
      </c>
      <c r="I1324" s="316">
        <v>213.1</v>
      </c>
    </row>
    <row r="1325" spans="3:9" x14ac:dyDescent="0.2">
      <c r="C1325" s="348">
        <v>44081.375</v>
      </c>
      <c r="D1325" s="320">
        <v>1030.4000000000001</v>
      </c>
      <c r="E1325" s="320">
        <v>0</v>
      </c>
      <c r="F1325" s="320">
        <v>16.5</v>
      </c>
      <c r="G1325" s="320">
        <v>62.7</v>
      </c>
      <c r="H1325" s="316">
        <v>5</v>
      </c>
      <c r="I1325" s="316">
        <v>264.2</v>
      </c>
    </row>
    <row r="1326" spans="3:9" x14ac:dyDescent="0.2">
      <c r="C1326" s="348">
        <v>44081.416666666672</v>
      </c>
      <c r="D1326" s="320">
        <v>1029.9000000000001</v>
      </c>
      <c r="E1326" s="320">
        <v>0</v>
      </c>
      <c r="F1326" s="320">
        <v>16.8</v>
      </c>
      <c r="G1326" s="320">
        <v>61.1</v>
      </c>
      <c r="H1326" s="316">
        <v>5.2</v>
      </c>
      <c r="I1326" s="316">
        <v>279.60000000000002</v>
      </c>
    </row>
    <row r="1327" spans="3:9" x14ac:dyDescent="0.2">
      <c r="C1327" s="348">
        <v>44081.458333333328</v>
      </c>
      <c r="D1327" s="320">
        <v>1029.3</v>
      </c>
      <c r="E1327" s="320">
        <v>0</v>
      </c>
      <c r="F1327" s="320">
        <v>17</v>
      </c>
      <c r="G1327" s="320">
        <v>61.6</v>
      </c>
      <c r="H1327" s="316">
        <v>5.7</v>
      </c>
      <c r="I1327" s="316">
        <v>295.2</v>
      </c>
    </row>
    <row r="1328" spans="3:9" x14ac:dyDescent="0.2">
      <c r="C1328" s="348">
        <v>44081.5</v>
      </c>
      <c r="D1328" s="320">
        <v>1028.5</v>
      </c>
      <c r="E1328" s="320">
        <v>0</v>
      </c>
      <c r="F1328" s="320">
        <v>17.600000000000001</v>
      </c>
      <c r="G1328" s="320">
        <v>60.4</v>
      </c>
      <c r="H1328" s="316">
        <v>6.8</v>
      </c>
      <c r="I1328" s="316">
        <v>283.60000000000002</v>
      </c>
    </row>
    <row r="1329" spans="3:9" x14ac:dyDescent="0.2">
      <c r="C1329" s="348">
        <v>44081.541666666672</v>
      </c>
      <c r="D1329" s="320">
        <v>1028.2</v>
      </c>
      <c r="E1329" s="320">
        <v>0</v>
      </c>
      <c r="F1329" s="320">
        <v>17.2</v>
      </c>
      <c r="G1329" s="320">
        <v>63.3</v>
      </c>
      <c r="H1329" s="316">
        <v>5.8</v>
      </c>
      <c r="I1329" s="316">
        <v>294.39999999999998</v>
      </c>
    </row>
    <row r="1330" spans="3:9" x14ac:dyDescent="0.2">
      <c r="C1330" s="348">
        <v>44081.583333333328</v>
      </c>
      <c r="D1330" s="320">
        <v>1028.2</v>
      </c>
      <c r="E1330" s="320">
        <v>0</v>
      </c>
      <c r="F1330" s="320">
        <v>16.399999999999999</v>
      </c>
      <c r="G1330" s="320">
        <v>67.2</v>
      </c>
      <c r="H1330" s="316">
        <v>5.3</v>
      </c>
      <c r="I1330" s="316">
        <v>294.10000000000002</v>
      </c>
    </row>
    <row r="1331" spans="3:9" x14ac:dyDescent="0.2">
      <c r="C1331" s="348">
        <v>44081.625</v>
      </c>
      <c r="D1331" s="320">
        <v>1028.2</v>
      </c>
      <c r="E1331" s="320">
        <v>0</v>
      </c>
      <c r="F1331" s="320">
        <v>16.100000000000001</v>
      </c>
      <c r="G1331" s="320">
        <v>69.099999999999994</v>
      </c>
      <c r="H1331" s="316">
        <v>4.8</v>
      </c>
      <c r="I1331" s="316">
        <v>297</v>
      </c>
    </row>
    <row r="1332" spans="3:9" x14ac:dyDescent="0.2">
      <c r="C1332" s="348">
        <v>44081.666666666672</v>
      </c>
      <c r="D1332" s="320">
        <v>1028.5999999999999</v>
      </c>
      <c r="E1332" s="320">
        <v>0</v>
      </c>
      <c r="F1332" s="320">
        <v>15.8</v>
      </c>
      <c r="G1332" s="320">
        <v>70.599999999999994</v>
      </c>
      <c r="H1332" s="316">
        <v>4.8</v>
      </c>
      <c r="I1332" s="316">
        <v>294.7</v>
      </c>
    </row>
    <row r="1333" spans="3:9" x14ac:dyDescent="0.2">
      <c r="C1333" s="348">
        <v>44081.708333333328</v>
      </c>
      <c r="D1333" s="320">
        <v>1029.5</v>
      </c>
      <c r="E1333" s="320">
        <v>0</v>
      </c>
      <c r="F1333" s="320">
        <v>15.8</v>
      </c>
      <c r="G1333" s="320">
        <v>70.3</v>
      </c>
      <c r="H1333" s="316">
        <v>4.2</v>
      </c>
      <c r="I1333" s="316">
        <v>290.8</v>
      </c>
    </row>
    <row r="1334" spans="3:9" x14ac:dyDescent="0.2">
      <c r="C1334" s="348">
        <v>44081.75</v>
      </c>
      <c r="D1334" s="320">
        <v>1030.2</v>
      </c>
      <c r="E1334" s="320">
        <v>0</v>
      </c>
      <c r="F1334" s="320">
        <v>15.7</v>
      </c>
      <c r="G1334" s="320">
        <v>70.2</v>
      </c>
      <c r="H1334" s="316">
        <v>3.1</v>
      </c>
      <c r="I1334" s="316">
        <v>323.8</v>
      </c>
    </row>
    <row r="1335" spans="3:9" x14ac:dyDescent="0.2">
      <c r="C1335" s="348">
        <v>44081.791666666672</v>
      </c>
      <c r="D1335" s="320">
        <v>1030.7</v>
      </c>
      <c r="E1335" s="320">
        <v>0</v>
      </c>
      <c r="F1335" s="320">
        <v>15.8</v>
      </c>
      <c r="G1335" s="320">
        <v>69.099999999999994</v>
      </c>
      <c r="H1335" s="316">
        <v>2.5</v>
      </c>
      <c r="I1335" s="316">
        <v>322.7</v>
      </c>
    </row>
    <row r="1336" spans="3:9" x14ac:dyDescent="0.2">
      <c r="C1336" s="348">
        <v>44081.833333333328</v>
      </c>
      <c r="D1336" s="320">
        <v>1030.9000000000001</v>
      </c>
      <c r="E1336" s="320">
        <v>0</v>
      </c>
      <c r="F1336" s="320">
        <v>15.7</v>
      </c>
      <c r="G1336" s="320">
        <v>69.3</v>
      </c>
      <c r="H1336" s="316">
        <v>2.6</v>
      </c>
      <c r="I1336" s="316">
        <v>304</v>
      </c>
    </row>
    <row r="1337" spans="3:9" x14ac:dyDescent="0.2">
      <c r="C1337" s="348">
        <v>44081.875</v>
      </c>
      <c r="D1337" s="320">
        <v>1031.0999999999999</v>
      </c>
      <c r="E1337" s="320">
        <v>0</v>
      </c>
      <c r="F1337" s="320">
        <v>15.6</v>
      </c>
      <c r="G1337" s="320">
        <v>69.2</v>
      </c>
      <c r="H1337" s="316">
        <v>2.4</v>
      </c>
      <c r="I1337" s="316">
        <v>336.3</v>
      </c>
    </row>
    <row r="1338" spans="3:9" x14ac:dyDescent="0.2">
      <c r="C1338" s="348">
        <v>44081.916666666672</v>
      </c>
      <c r="D1338" s="320">
        <v>1030.9000000000001</v>
      </c>
      <c r="E1338" s="320">
        <v>0</v>
      </c>
      <c r="F1338" s="320">
        <v>15.8</v>
      </c>
      <c r="G1338" s="320">
        <v>68.8</v>
      </c>
      <c r="H1338" s="316">
        <v>2.8</v>
      </c>
      <c r="I1338" s="316">
        <v>154.9</v>
      </c>
    </row>
    <row r="1339" spans="3:9" x14ac:dyDescent="0.2">
      <c r="C1339" s="348">
        <v>44081.958333333328</v>
      </c>
      <c r="D1339" s="320">
        <v>1030.8</v>
      </c>
      <c r="E1339" s="320">
        <v>0</v>
      </c>
      <c r="F1339" s="320">
        <v>15.8</v>
      </c>
      <c r="G1339" s="320">
        <v>68.599999999999994</v>
      </c>
      <c r="H1339" s="316">
        <v>3</v>
      </c>
      <c r="I1339" s="316">
        <v>255.9</v>
      </c>
    </row>
    <row r="1340" spans="3:9" x14ac:dyDescent="0.2">
      <c r="C1340" s="348">
        <v>44082</v>
      </c>
      <c r="D1340" s="320">
        <v>1030.7</v>
      </c>
      <c r="E1340" s="320">
        <v>0</v>
      </c>
      <c r="F1340" s="320">
        <v>15.8</v>
      </c>
      <c r="G1340" s="320">
        <v>67.400000000000006</v>
      </c>
      <c r="H1340" s="316">
        <v>2.9</v>
      </c>
      <c r="I1340" s="316">
        <v>254</v>
      </c>
    </row>
    <row r="1341" spans="3:9" x14ac:dyDescent="0.2">
      <c r="C1341" s="348">
        <v>44082.041666666672</v>
      </c>
      <c r="D1341" s="320">
        <v>1030</v>
      </c>
      <c r="E1341" s="320">
        <v>0</v>
      </c>
      <c r="F1341" s="320">
        <v>15.3</v>
      </c>
      <c r="G1341" s="320">
        <v>71.099999999999994</v>
      </c>
      <c r="H1341" s="316">
        <v>2.9</v>
      </c>
      <c r="I1341" s="316">
        <v>344.8</v>
      </c>
    </row>
    <row r="1342" spans="3:9" x14ac:dyDescent="0.2">
      <c r="C1342" s="348">
        <v>44082.083333333328</v>
      </c>
      <c r="D1342" s="320">
        <v>1029.8</v>
      </c>
      <c r="E1342" s="320">
        <v>0</v>
      </c>
      <c r="F1342" s="320">
        <v>15.5</v>
      </c>
      <c r="G1342" s="320">
        <v>68.8</v>
      </c>
      <c r="H1342" s="316">
        <v>4.0999999999999996</v>
      </c>
      <c r="I1342" s="316">
        <v>200.6</v>
      </c>
    </row>
    <row r="1343" spans="3:9" x14ac:dyDescent="0.2">
      <c r="C1343" s="348">
        <v>44082.125</v>
      </c>
      <c r="D1343" s="320">
        <v>1029.3</v>
      </c>
      <c r="E1343" s="320">
        <v>0</v>
      </c>
      <c r="F1343" s="320">
        <v>15.8</v>
      </c>
      <c r="G1343" s="320">
        <v>66.099999999999994</v>
      </c>
      <c r="H1343" s="316">
        <v>4.5999999999999996</v>
      </c>
      <c r="I1343" s="316">
        <v>178.5</v>
      </c>
    </row>
    <row r="1344" spans="3:9" x14ac:dyDescent="0.2">
      <c r="C1344" s="348">
        <v>44082.166666666672</v>
      </c>
      <c r="D1344" s="320">
        <v>1029.9000000000001</v>
      </c>
      <c r="E1344" s="320">
        <v>0</v>
      </c>
      <c r="F1344" s="320">
        <v>15.7</v>
      </c>
      <c r="G1344" s="320">
        <v>65.3</v>
      </c>
      <c r="H1344" s="316">
        <v>4.5999999999999996</v>
      </c>
      <c r="I1344" s="316">
        <v>192.1</v>
      </c>
    </row>
    <row r="1345" spans="3:9" x14ac:dyDescent="0.2">
      <c r="C1345" s="348">
        <v>44082.208333333328</v>
      </c>
      <c r="D1345" s="320">
        <v>1030.2</v>
      </c>
      <c r="E1345" s="320">
        <v>0</v>
      </c>
      <c r="F1345" s="320">
        <v>15.7</v>
      </c>
      <c r="G1345" s="320">
        <v>64.5</v>
      </c>
      <c r="H1345" s="316">
        <v>4.5999999999999996</v>
      </c>
      <c r="I1345" s="316">
        <v>186.8</v>
      </c>
    </row>
    <row r="1346" spans="3:9" x14ac:dyDescent="0.2">
      <c r="C1346" s="348">
        <v>44082.25</v>
      </c>
      <c r="D1346" s="320">
        <v>1031</v>
      </c>
      <c r="E1346" s="320">
        <v>0</v>
      </c>
      <c r="F1346" s="320">
        <v>15.8</v>
      </c>
      <c r="G1346" s="320">
        <v>63.5</v>
      </c>
      <c r="H1346" s="316">
        <v>3.1</v>
      </c>
      <c r="I1346" s="316">
        <v>239.5</v>
      </c>
    </row>
    <row r="1347" spans="3:9" x14ac:dyDescent="0.2">
      <c r="C1347" s="348">
        <v>44082.291666666672</v>
      </c>
      <c r="D1347" s="320">
        <v>1031.2</v>
      </c>
      <c r="E1347" s="320">
        <v>0</v>
      </c>
      <c r="F1347" s="320">
        <v>15.9</v>
      </c>
      <c r="G1347" s="320">
        <v>64.400000000000006</v>
      </c>
      <c r="H1347" s="316">
        <v>3.3</v>
      </c>
      <c r="I1347" s="316">
        <v>354.7</v>
      </c>
    </row>
    <row r="1348" spans="3:9" x14ac:dyDescent="0.2">
      <c r="C1348" s="348">
        <v>44082.333333333328</v>
      </c>
      <c r="D1348" s="320">
        <v>1031.8</v>
      </c>
      <c r="E1348" s="320">
        <v>0</v>
      </c>
      <c r="F1348" s="320">
        <v>16.5</v>
      </c>
      <c r="G1348" s="320">
        <v>65</v>
      </c>
      <c r="H1348" s="316">
        <v>3.6</v>
      </c>
      <c r="I1348" s="316">
        <v>342.8</v>
      </c>
    </row>
    <row r="1349" spans="3:9" x14ac:dyDescent="0.2">
      <c r="C1349" s="348">
        <v>44082.375</v>
      </c>
      <c r="D1349" s="320">
        <v>1031.8</v>
      </c>
      <c r="E1349" s="320">
        <v>0</v>
      </c>
      <c r="F1349" s="320">
        <v>17</v>
      </c>
      <c r="G1349" s="320">
        <v>61.9</v>
      </c>
      <c r="H1349" s="316">
        <v>3.7</v>
      </c>
      <c r="I1349" s="316">
        <v>326.60000000000002</v>
      </c>
    </row>
    <row r="1350" spans="3:9" x14ac:dyDescent="0.2">
      <c r="C1350" s="348">
        <v>44082.416666666672</v>
      </c>
      <c r="D1350" s="320">
        <v>1030.7</v>
      </c>
      <c r="E1350" s="320">
        <v>0</v>
      </c>
      <c r="F1350" s="320">
        <v>18.100000000000001</v>
      </c>
      <c r="G1350" s="320">
        <v>56.8</v>
      </c>
      <c r="H1350" s="316">
        <v>4.5999999999999996</v>
      </c>
      <c r="I1350" s="316">
        <v>306.5</v>
      </c>
    </row>
    <row r="1351" spans="3:9" x14ac:dyDescent="0.2">
      <c r="C1351" s="348">
        <v>44082.458333333328</v>
      </c>
      <c r="D1351" s="320">
        <v>1029.7</v>
      </c>
      <c r="E1351" s="320">
        <v>0</v>
      </c>
      <c r="F1351" s="320">
        <v>18.100000000000001</v>
      </c>
      <c r="G1351" s="320">
        <v>58.2</v>
      </c>
      <c r="H1351" s="316">
        <v>6.6</v>
      </c>
      <c r="I1351" s="316">
        <v>295.7</v>
      </c>
    </row>
    <row r="1352" spans="3:9" x14ac:dyDescent="0.2">
      <c r="C1352" s="348">
        <v>44082.5</v>
      </c>
      <c r="D1352" s="320">
        <v>1029.0999999999999</v>
      </c>
      <c r="E1352" s="320">
        <v>0</v>
      </c>
      <c r="F1352" s="320">
        <v>18.399999999999999</v>
      </c>
      <c r="G1352" s="320">
        <v>56.8</v>
      </c>
      <c r="H1352" s="316">
        <v>6.7</v>
      </c>
      <c r="I1352" s="316">
        <v>293.2</v>
      </c>
    </row>
    <row r="1353" spans="3:9" x14ac:dyDescent="0.2">
      <c r="C1353" s="348">
        <v>44082.541666666672</v>
      </c>
      <c r="D1353" s="320">
        <v>1028.5999999999999</v>
      </c>
      <c r="E1353" s="320">
        <v>0</v>
      </c>
      <c r="F1353" s="320">
        <v>18.3</v>
      </c>
      <c r="G1353" s="320">
        <v>57.8</v>
      </c>
      <c r="H1353" s="316">
        <v>7</v>
      </c>
      <c r="I1353" s="316">
        <v>297.10000000000002</v>
      </c>
    </row>
    <row r="1354" spans="3:9" x14ac:dyDescent="0.2">
      <c r="C1354" s="348">
        <v>44082.583333333328</v>
      </c>
      <c r="D1354" s="320">
        <v>1028.8</v>
      </c>
      <c r="E1354" s="320">
        <v>0</v>
      </c>
      <c r="F1354" s="320">
        <v>18</v>
      </c>
      <c r="G1354" s="320">
        <v>60.3</v>
      </c>
      <c r="H1354" s="316">
        <v>6.8</v>
      </c>
      <c r="I1354" s="316">
        <v>290.60000000000002</v>
      </c>
    </row>
    <row r="1355" spans="3:9" x14ac:dyDescent="0.2">
      <c r="C1355" s="348">
        <v>44082.625</v>
      </c>
      <c r="D1355" s="320">
        <v>1029.3</v>
      </c>
      <c r="E1355" s="320">
        <v>0</v>
      </c>
      <c r="F1355" s="320">
        <v>17</v>
      </c>
      <c r="G1355" s="320">
        <v>65.099999999999994</v>
      </c>
      <c r="H1355" s="316">
        <v>6.9</v>
      </c>
      <c r="I1355" s="316">
        <v>286.7</v>
      </c>
    </row>
    <row r="1356" spans="3:9" x14ac:dyDescent="0.2">
      <c r="C1356" s="348">
        <v>44082.666666666672</v>
      </c>
      <c r="D1356" s="320">
        <v>1030</v>
      </c>
      <c r="E1356" s="320">
        <v>0</v>
      </c>
      <c r="F1356" s="320">
        <v>16.899999999999999</v>
      </c>
      <c r="G1356" s="320">
        <v>63.2</v>
      </c>
      <c r="H1356" s="316">
        <v>5.9</v>
      </c>
      <c r="I1356" s="316">
        <v>253.3</v>
      </c>
    </row>
    <row r="1357" spans="3:9" x14ac:dyDescent="0.2">
      <c r="C1357" s="348">
        <v>44082.708333333328</v>
      </c>
      <c r="D1357" s="320">
        <v>1030.7</v>
      </c>
      <c r="E1357" s="320">
        <v>0</v>
      </c>
      <c r="F1357" s="320">
        <v>16.7</v>
      </c>
      <c r="G1357" s="320">
        <v>64.7</v>
      </c>
      <c r="H1357" s="316">
        <v>5.8</v>
      </c>
      <c r="I1357" s="316">
        <v>248.2</v>
      </c>
    </row>
    <row r="1358" spans="3:9" x14ac:dyDescent="0.2">
      <c r="C1358" s="348">
        <v>44082.75</v>
      </c>
      <c r="D1358" s="320">
        <v>1031.4000000000001</v>
      </c>
      <c r="E1358" s="320">
        <v>0</v>
      </c>
      <c r="F1358" s="320">
        <v>16.600000000000001</v>
      </c>
      <c r="G1358" s="320">
        <v>64.5</v>
      </c>
      <c r="H1358" s="316">
        <v>5.9</v>
      </c>
      <c r="I1358" s="316">
        <v>236</v>
      </c>
    </row>
    <row r="1359" spans="3:9" x14ac:dyDescent="0.2">
      <c r="C1359" s="348">
        <v>44082.791666666672</v>
      </c>
      <c r="D1359" s="320">
        <v>1031.8</v>
      </c>
      <c r="E1359" s="320">
        <v>0</v>
      </c>
      <c r="F1359" s="320">
        <v>16.600000000000001</v>
      </c>
      <c r="G1359" s="320">
        <v>64.599999999999994</v>
      </c>
      <c r="H1359" s="316">
        <v>5.0999999999999996</v>
      </c>
      <c r="I1359" s="316">
        <v>233.1</v>
      </c>
    </row>
    <row r="1360" spans="3:9" x14ac:dyDescent="0.2">
      <c r="C1360" s="348">
        <v>44082.833333333328</v>
      </c>
      <c r="D1360" s="320">
        <v>1032.3</v>
      </c>
      <c r="E1360" s="320">
        <v>0</v>
      </c>
      <c r="F1360" s="320">
        <v>16.5</v>
      </c>
      <c r="G1360" s="320">
        <v>64.7</v>
      </c>
      <c r="H1360" s="316">
        <v>5.5</v>
      </c>
      <c r="I1360" s="316">
        <v>221.4</v>
      </c>
    </row>
    <row r="1361" spans="3:9" x14ac:dyDescent="0.2">
      <c r="C1361" s="348">
        <v>44082.875</v>
      </c>
      <c r="D1361" s="320">
        <v>1032.3</v>
      </c>
      <c r="E1361" s="320">
        <v>0</v>
      </c>
      <c r="F1361" s="320">
        <v>16.2</v>
      </c>
      <c r="G1361" s="320">
        <v>66.3</v>
      </c>
      <c r="H1361" s="316">
        <v>5.5</v>
      </c>
      <c r="I1361" s="316">
        <v>214.1</v>
      </c>
    </row>
    <row r="1362" spans="3:9" x14ac:dyDescent="0.2">
      <c r="C1362" s="348">
        <v>44082.916666666672</v>
      </c>
      <c r="D1362" s="320">
        <v>1032.2</v>
      </c>
      <c r="E1362" s="320">
        <v>0</v>
      </c>
      <c r="F1362" s="320">
        <v>16.100000000000001</v>
      </c>
      <c r="G1362" s="320">
        <v>66.8</v>
      </c>
      <c r="H1362" s="316">
        <v>4.3</v>
      </c>
      <c r="I1362" s="316">
        <v>200.8</v>
      </c>
    </row>
    <row r="1363" spans="3:9" x14ac:dyDescent="0.2">
      <c r="C1363" s="348">
        <v>44082.958333333328</v>
      </c>
      <c r="D1363" s="320">
        <v>1031.8</v>
      </c>
      <c r="E1363" s="320">
        <v>0</v>
      </c>
      <c r="F1363" s="320">
        <v>16</v>
      </c>
      <c r="G1363" s="320">
        <v>67.8</v>
      </c>
      <c r="H1363" s="316">
        <v>5</v>
      </c>
      <c r="I1363" s="316">
        <v>208.5</v>
      </c>
    </row>
    <row r="1364" spans="3:9" x14ac:dyDescent="0.2">
      <c r="C1364" s="348">
        <v>44083</v>
      </c>
      <c r="D1364" s="320">
        <v>1031.5</v>
      </c>
      <c r="E1364" s="320">
        <v>0</v>
      </c>
      <c r="F1364" s="320">
        <v>16</v>
      </c>
      <c r="G1364" s="320">
        <v>67.599999999999994</v>
      </c>
      <c r="H1364" s="316">
        <v>5.3</v>
      </c>
      <c r="I1364" s="316">
        <v>201.5</v>
      </c>
    </row>
    <row r="1365" spans="3:9" x14ac:dyDescent="0.2">
      <c r="C1365" s="348">
        <v>44083.041666666672</v>
      </c>
      <c r="D1365" s="320">
        <v>1030.5999999999999</v>
      </c>
      <c r="E1365" s="320">
        <v>0</v>
      </c>
      <c r="F1365" s="320">
        <v>15.9</v>
      </c>
      <c r="G1365" s="320">
        <v>67.900000000000006</v>
      </c>
      <c r="H1365" s="316">
        <v>5.6</v>
      </c>
      <c r="I1365" s="316">
        <v>216.8</v>
      </c>
    </row>
    <row r="1366" spans="3:9" x14ac:dyDescent="0.2">
      <c r="C1366" s="348">
        <v>44083.083333333328</v>
      </c>
      <c r="D1366" s="320">
        <v>1030.5</v>
      </c>
      <c r="E1366" s="320">
        <v>0</v>
      </c>
      <c r="F1366" s="320">
        <v>15.9</v>
      </c>
      <c r="G1366" s="320">
        <v>68.7</v>
      </c>
      <c r="H1366" s="316">
        <v>5.4</v>
      </c>
      <c r="I1366" s="316">
        <v>219.3</v>
      </c>
    </row>
    <row r="1367" spans="3:9" x14ac:dyDescent="0.2">
      <c r="C1367" s="348">
        <v>44083.125</v>
      </c>
      <c r="D1367" s="320">
        <v>1030.7</v>
      </c>
      <c r="E1367" s="320">
        <v>0</v>
      </c>
      <c r="F1367" s="320">
        <v>15.7</v>
      </c>
      <c r="G1367" s="320">
        <v>71</v>
      </c>
      <c r="H1367" s="316">
        <v>4.5999999999999996</v>
      </c>
      <c r="I1367" s="316">
        <v>212.7</v>
      </c>
    </row>
    <row r="1368" spans="3:9" x14ac:dyDescent="0.2">
      <c r="C1368" s="348">
        <v>44083.166666666672</v>
      </c>
      <c r="D1368" s="320">
        <v>1030.5</v>
      </c>
      <c r="E1368" s="320">
        <v>0</v>
      </c>
      <c r="F1368" s="320">
        <v>15.8</v>
      </c>
      <c r="G1368" s="320">
        <v>68.599999999999994</v>
      </c>
      <c r="H1368" s="316">
        <v>4.8</v>
      </c>
      <c r="I1368" s="316">
        <v>204</v>
      </c>
    </row>
    <row r="1369" spans="3:9" x14ac:dyDescent="0.2">
      <c r="C1369" s="348">
        <v>44083.208333333328</v>
      </c>
      <c r="D1369" s="320">
        <v>1030.8</v>
      </c>
      <c r="E1369" s="320">
        <v>0</v>
      </c>
      <c r="F1369" s="320">
        <v>15.6</v>
      </c>
      <c r="G1369" s="320">
        <v>63.8</v>
      </c>
      <c r="H1369" s="316">
        <v>4.7</v>
      </c>
      <c r="I1369" s="316">
        <v>140.1</v>
      </c>
    </row>
    <row r="1370" spans="3:9" x14ac:dyDescent="0.2">
      <c r="C1370" s="348">
        <v>44083.25</v>
      </c>
      <c r="D1370" s="320">
        <v>1031.4000000000001</v>
      </c>
      <c r="E1370" s="320">
        <v>0</v>
      </c>
      <c r="F1370" s="320">
        <v>15.8</v>
      </c>
      <c r="G1370" s="320">
        <v>63</v>
      </c>
      <c r="H1370" s="316">
        <v>4.4000000000000004</v>
      </c>
      <c r="I1370" s="316">
        <v>166</v>
      </c>
    </row>
    <row r="1371" spans="3:9" x14ac:dyDescent="0.2">
      <c r="C1371" s="348">
        <v>44083.291666666672</v>
      </c>
      <c r="D1371" s="320">
        <v>1031.9000000000001</v>
      </c>
      <c r="E1371" s="320">
        <v>0</v>
      </c>
      <c r="F1371" s="320">
        <v>16.2</v>
      </c>
      <c r="G1371" s="320">
        <v>62</v>
      </c>
      <c r="H1371" s="316">
        <v>3.3</v>
      </c>
      <c r="I1371" s="316">
        <v>169.6</v>
      </c>
    </row>
    <row r="1372" spans="3:9" x14ac:dyDescent="0.2">
      <c r="C1372" s="348">
        <v>44083.333333333328</v>
      </c>
      <c r="D1372" s="320">
        <v>1031.9000000000001</v>
      </c>
      <c r="E1372" s="320">
        <v>0</v>
      </c>
      <c r="F1372" s="320">
        <v>16.7</v>
      </c>
      <c r="G1372" s="320">
        <v>63.6</v>
      </c>
      <c r="H1372" s="316">
        <v>5.8</v>
      </c>
      <c r="I1372" s="316">
        <v>218.7</v>
      </c>
    </row>
    <row r="1373" spans="3:9" x14ac:dyDescent="0.2">
      <c r="C1373" s="348">
        <v>44083.375</v>
      </c>
      <c r="D1373" s="320">
        <v>1031.8</v>
      </c>
      <c r="E1373" s="320">
        <v>0</v>
      </c>
      <c r="F1373" s="320">
        <v>17.2</v>
      </c>
      <c r="G1373" s="320">
        <v>62.1</v>
      </c>
      <c r="H1373" s="316">
        <v>7.5</v>
      </c>
      <c r="I1373" s="316">
        <v>242.3</v>
      </c>
    </row>
    <row r="1374" spans="3:9" x14ac:dyDescent="0.2">
      <c r="C1374" s="348">
        <v>44083.416666666672</v>
      </c>
      <c r="D1374" s="320">
        <v>1030.8</v>
      </c>
      <c r="E1374" s="320">
        <v>0</v>
      </c>
      <c r="F1374" s="320">
        <v>17.8</v>
      </c>
      <c r="G1374" s="320">
        <v>59.3</v>
      </c>
      <c r="H1374" s="316">
        <v>7.8</v>
      </c>
      <c r="I1374" s="316">
        <v>238.2</v>
      </c>
    </row>
    <row r="1375" spans="3:9" x14ac:dyDescent="0.2">
      <c r="C1375" s="348">
        <v>44083.458333333328</v>
      </c>
      <c r="D1375" s="320">
        <v>1030</v>
      </c>
      <c r="E1375" s="320">
        <v>0</v>
      </c>
      <c r="F1375" s="320">
        <v>18.3</v>
      </c>
      <c r="G1375" s="320">
        <v>58</v>
      </c>
      <c r="H1375" s="316">
        <v>8</v>
      </c>
      <c r="I1375" s="316">
        <v>239.9</v>
      </c>
    </row>
    <row r="1376" spans="3:9" x14ac:dyDescent="0.2">
      <c r="C1376" s="348">
        <v>44083.5</v>
      </c>
      <c r="D1376" s="320">
        <v>1029</v>
      </c>
      <c r="E1376" s="320">
        <v>0</v>
      </c>
      <c r="F1376" s="320">
        <v>18.7</v>
      </c>
      <c r="G1376" s="320">
        <v>57.5</v>
      </c>
      <c r="H1376" s="316">
        <v>7.7</v>
      </c>
      <c r="I1376" s="316">
        <v>236.5</v>
      </c>
    </row>
    <row r="1377" spans="3:9" x14ac:dyDescent="0.2">
      <c r="C1377" s="348">
        <v>44083.541666666672</v>
      </c>
      <c r="D1377" s="320">
        <v>1028.5</v>
      </c>
      <c r="E1377" s="320">
        <v>0</v>
      </c>
      <c r="F1377" s="320">
        <v>18.7</v>
      </c>
      <c r="G1377" s="320">
        <v>58.5</v>
      </c>
      <c r="H1377" s="316">
        <v>8.1</v>
      </c>
      <c r="I1377" s="316">
        <v>268.10000000000002</v>
      </c>
    </row>
    <row r="1378" spans="3:9" x14ac:dyDescent="0.2">
      <c r="C1378" s="348">
        <v>44083.583333333328</v>
      </c>
      <c r="D1378" s="320">
        <v>1028.3</v>
      </c>
      <c r="E1378" s="320">
        <v>0</v>
      </c>
      <c r="F1378" s="320">
        <v>18.7</v>
      </c>
      <c r="G1378" s="320">
        <v>59</v>
      </c>
      <c r="H1378" s="316">
        <v>6.9</v>
      </c>
      <c r="I1378" s="316">
        <v>286.60000000000002</v>
      </c>
    </row>
    <row r="1379" spans="3:9" x14ac:dyDescent="0.2">
      <c r="C1379" s="348">
        <v>44083.625</v>
      </c>
      <c r="D1379" s="320">
        <v>1028.5</v>
      </c>
      <c r="E1379" s="320">
        <v>0</v>
      </c>
      <c r="F1379" s="320">
        <v>17.899999999999999</v>
      </c>
      <c r="G1379" s="320">
        <v>61.2</v>
      </c>
      <c r="H1379" s="316">
        <v>6</v>
      </c>
      <c r="I1379" s="316">
        <v>260</v>
      </c>
    </row>
    <row r="1380" spans="3:9" x14ac:dyDescent="0.2">
      <c r="C1380" s="348">
        <v>44083.666666666672</v>
      </c>
      <c r="D1380" s="320">
        <v>1029.0999999999999</v>
      </c>
      <c r="E1380" s="320">
        <v>0</v>
      </c>
      <c r="F1380" s="320">
        <v>17.5</v>
      </c>
      <c r="G1380" s="320">
        <v>61.7</v>
      </c>
      <c r="H1380" s="316">
        <v>5.7</v>
      </c>
      <c r="I1380" s="316">
        <v>256.39999999999998</v>
      </c>
    </row>
    <row r="1381" spans="3:9" x14ac:dyDescent="0.2">
      <c r="C1381" s="348">
        <v>44083.708333333328</v>
      </c>
      <c r="D1381" s="320">
        <v>1030</v>
      </c>
      <c r="E1381" s="320">
        <v>0</v>
      </c>
      <c r="F1381" s="320">
        <v>16.7</v>
      </c>
      <c r="G1381" s="320">
        <v>65.8</v>
      </c>
      <c r="H1381" s="316">
        <v>6.5</v>
      </c>
      <c r="I1381" s="316">
        <v>233.1</v>
      </c>
    </row>
    <row r="1382" spans="3:9" x14ac:dyDescent="0.2">
      <c r="C1382" s="348">
        <v>44083.75</v>
      </c>
      <c r="D1382" s="320">
        <v>1031.3</v>
      </c>
      <c r="E1382" s="320">
        <v>0</v>
      </c>
      <c r="F1382" s="320">
        <v>16.399999999999999</v>
      </c>
      <c r="G1382" s="320">
        <v>66.5</v>
      </c>
      <c r="H1382" s="316">
        <v>6.1</v>
      </c>
      <c r="I1382" s="316">
        <v>232.2</v>
      </c>
    </row>
    <row r="1383" spans="3:9" x14ac:dyDescent="0.2">
      <c r="C1383" s="348">
        <v>44083.791666666672</v>
      </c>
      <c r="D1383" s="320">
        <v>1031.5999999999999</v>
      </c>
      <c r="E1383" s="320">
        <v>0</v>
      </c>
      <c r="F1383" s="320">
        <v>16.3</v>
      </c>
      <c r="G1383" s="320">
        <v>67.599999999999994</v>
      </c>
      <c r="H1383" s="316">
        <v>5.5</v>
      </c>
      <c r="I1383" s="316">
        <v>246.6</v>
      </c>
    </row>
    <row r="1384" spans="3:9" x14ac:dyDescent="0.2">
      <c r="C1384" s="348">
        <v>44083.833333333328</v>
      </c>
      <c r="D1384" s="320">
        <v>1031.5999999999999</v>
      </c>
      <c r="E1384" s="320">
        <v>0</v>
      </c>
      <c r="F1384" s="320">
        <v>16.100000000000001</v>
      </c>
      <c r="G1384" s="320">
        <v>67.400000000000006</v>
      </c>
      <c r="H1384" s="316">
        <v>6</v>
      </c>
      <c r="I1384" s="316">
        <v>230.3</v>
      </c>
    </row>
    <row r="1385" spans="3:9" x14ac:dyDescent="0.2">
      <c r="C1385" s="348">
        <v>44083.875</v>
      </c>
      <c r="D1385" s="320">
        <v>1031.7</v>
      </c>
      <c r="E1385" s="320">
        <v>0</v>
      </c>
      <c r="F1385" s="320">
        <v>16</v>
      </c>
      <c r="G1385" s="320">
        <v>67.5</v>
      </c>
      <c r="H1385" s="316">
        <v>6.6</v>
      </c>
      <c r="I1385" s="316">
        <v>222</v>
      </c>
    </row>
    <row r="1386" spans="3:9" x14ac:dyDescent="0.2">
      <c r="C1386" s="348">
        <v>44083.916666666672</v>
      </c>
      <c r="D1386" s="320">
        <v>1031.8</v>
      </c>
      <c r="E1386" s="320">
        <v>0</v>
      </c>
      <c r="F1386" s="320">
        <v>15.9</v>
      </c>
      <c r="G1386" s="320">
        <v>67.5</v>
      </c>
      <c r="H1386" s="316">
        <v>5.3</v>
      </c>
      <c r="I1386" s="316">
        <v>225.2</v>
      </c>
    </row>
    <row r="1387" spans="3:9" x14ac:dyDescent="0.2">
      <c r="C1387" s="348">
        <v>44083.958333333328</v>
      </c>
      <c r="D1387" s="320">
        <v>1031.3</v>
      </c>
      <c r="E1387" s="320">
        <v>0</v>
      </c>
      <c r="F1387" s="320">
        <v>15.8</v>
      </c>
      <c r="G1387" s="320">
        <v>67.7</v>
      </c>
      <c r="H1387" s="316">
        <v>5.4</v>
      </c>
      <c r="I1387" s="316">
        <v>217.2</v>
      </c>
    </row>
    <row r="1388" spans="3:9" x14ac:dyDescent="0.2">
      <c r="C1388" s="348">
        <v>44084</v>
      </c>
      <c r="D1388" s="320">
        <v>1030.9000000000001</v>
      </c>
      <c r="E1388" s="320">
        <v>0</v>
      </c>
      <c r="F1388" s="320">
        <v>15.7</v>
      </c>
      <c r="G1388" s="320">
        <v>69.400000000000006</v>
      </c>
      <c r="H1388" s="316">
        <v>4.8</v>
      </c>
      <c r="I1388" s="316">
        <v>267.2</v>
      </c>
    </row>
    <row r="1389" spans="3:9" x14ac:dyDescent="0.2">
      <c r="C1389" s="348">
        <v>44084.041666666672</v>
      </c>
      <c r="D1389" s="320">
        <v>1030.5</v>
      </c>
      <c r="E1389" s="320">
        <v>0</v>
      </c>
      <c r="F1389" s="320">
        <v>15.8</v>
      </c>
      <c r="G1389" s="320">
        <v>69.2</v>
      </c>
      <c r="H1389" s="316">
        <v>4.7</v>
      </c>
      <c r="I1389" s="316">
        <v>225.2</v>
      </c>
    </row>
    <row r="1390" spans="3:9" x14ac:dyDescent="0.2">
      <c r="C1390" s="348">
        <v>44084.083333333328</v>
      </c>
      <c r="D1390" s="320">
        <v>1030.3</v>
      </c>
      <c r="E1390" s="320">
        <v>0</v>
      </c>
      <c r="F1390" s="320">
        <v>15.7</v>
      </c>
      <c r="G1390" s="320">
        <v>67.099999999999994</v>
      </c>
      <c r="H1390" s="316">
        <v>3.8</v>
      </c>
      <c r="I1390" s="316">
        <v>215.9</v>
      </c>
    </row>
    <row r="1391" spans="3:9" x14ac:dyDescent="0.2">
      <c r="C1391" s="348">
        <v>44084.125</v>
      </c>
      <c r="D1391" s="320">
        <v>1030.2</v>
      </c>
      <c r="E1391" s="320">
        <v>0</v>
      </c>
      <c r="F1391" s="320">
        <v>15.6</v>
      </c>
      <c r="G1391" s="320">
        <v>68.3</v>
      </c>
      <c r="H1391" s="316">
        <v>3.1</v>
      </c>
      <c r="I1391" s="316">
        <v>275</v>
      </c>
    </row>
    <row r="1392" spans="3:9" x14ac:dyDescent="0.2">
      <c r="C1392" s="348">
        <v>44084.166666666672</v>
      </c>
      <c r="D1392" s="320">
        <v>1030.5</v>
      </c>
      <c r="E1392" s="320">
        <v>0</v>
      </c>
      <c r="F1392" s="320">
        <v>15.4</v>
      </c>
      <c r="G1392" s="320">
        <v>68.900000000000006</v>
      </c>
      <c r="H1392" s="316">
        <v>3.1</v>
      </c>
      <c r="I1392" s="316">
        <v>292.7</v>
      </c>
    </row>
    <row r="1393" spans="3:9" x14ac:dyDescent="0.2">
      <c r="C1393" s="348">
        <v>44084.208333333328</v>
      </c>
      <c r="D1393" s="320">
        <v>1031.3</v>
      </c>
      <c r="E1393" s="320">
        <v>0</v>
      </c>
      <c r="F1393" s="320">
        <v>15.2</v>
      </c>
      <c r="G1393" s="320">
        <v>70.2</v>
      </c>
      <c r="H1393" s="316">
        <v>2.7</v>
      </c>
      <c r="I1393" s="316">
        <v>322.10000000000002</v>
      </c>
    </row>
    <row r="1394" spans="3:9" x14ac:dyDescent="0.2">
      <c r="C1394" s="348">
        <v>44084.25</v>
      </c>
      <c r="D1394" s="320">
        <v>1031.5999999999999</v>
      </c>
      <c r="E1394" s="320">
        <v>0</v>
      </c>
      <c r="F1394" s="320">
        <v>15.1</v>
      </c>
      <c r="G1394" s="320">
        <v>70.8</v>
      </c>
      <c r="H1394" s="316">
        <v>2.7</v>
      </c>
      <c r="I1394" s="316">
        <v>285.8</v>
      </c>
    </row>
    <row r="1395" spans="3:9" x14ac:dyDescent="0.2">
      <c r="C1395" s="348">
        <v>44084.291666666672</v>
      </c>
      <c r="D1395" s="320">
        <v>1032.0999999999999</v>
      </c>
      <c r="E1395" s="320">
        <v>0</v>
      </c>
      <c r="F1395" s="320">
        <v>15.2</v>
      </c>
      <c r="G1395" s="320">
        <v>70.400000000000006</v>
      </c>
      <c r="H1395" s="316">
        <v>3.3</v>
      </c>
      <c r="I1395" s="316">
        <v>298.39999999999998</v>
      </c>
    </row>
    <row r="1396" spans="3:9" x14ac:dyDescent="0.2">
      <c r="C1396" s="348">
        <v>44084.333333333328</v>
      </c>
      <c r="D1396" s="320">
        <v>1032.2</v>
      </c>
      <c r="E1396" s="320">
        <v>0</v>
      </c>
      <c r="F1396" s="320">
        <v>15.4</v>
      </c>
      <c r="G1396" s="320">
        <v>69.900000000000006</v>
      </c>
      <c r="H1396" s="316">
        <v>4.4000000000000004</v>
      </c>
      <c r="I1396" s="316">
        <v>287.7</v>
      </c>
    </row>
    <row r="1397" spans="3:9" x14ac:dyDescent="0.2">
      <c r="C1397" s="348">
        <v>44084.375</v>
      </c>
      <c r="D1397" s="320">
        <v>1032.2</v>
      </c>
      <c r="E1397" s="320">
        <v>0</v>
      </c>
      <c r="F1397" s="320">
        <v>15.9</v>
      </c>
      <c r="G1397" s="320">
        <v>67.2</v>
      </c>
      <c r="H1397" s="316">
        <v>4.8</v>
      </c>
      <c r="I1397" s="316">
        <v>290.89999999999998</v>
      </c>
    </row>
    <row r="1398" spans="3:9" x14ac:dyDescent="0.2">
      <c r="C1398" s="348">
        <v>44084.416666666672</v>
      </c>
      <c r="D1398" s="320">
        <v>1031.4000000000001</v>
      </c>
      <c r="E1398" s="320">
        <v>0</v>
      </c>
      <c r="F1398" s="320">
        <v>16.600000000000001</v>
      </c>
      <c r="G1398" s="320">
        <v>65.5</v>
      </c>
      <c r="H1398" s="316">
        <v>4.8</v>
      </c>
      <c r="I1398" s="316">
        <v>295</v>
      </c>
    </row>
    <row r="1399" spans="3:9" x14ac:dyDescent="0.2">
      <c r="C1399" s="348">
        <v>44084.458333333328</v>
      </c>
      <c r="D1399" s="320">
        <v>1030.5999999999999</v>
      </c>
      <c r="E1399" s="320">
        <v>0</v>
      </c>
      <c r="F1399" s="320">
        <v>17.2</v>
      </c>
      <c r="G1399" s="320">
        <v>64</v>
      </c>
      <c r="H1399" s="316">
        <v>6.1</v>
      </c>
      <c r="I1399" s="316">
        <v>300.10000000000002</v>
      </c>
    </row>
    <row r="1400" spans="3:9" x14ac:dyDescent="0.2">
      <c r="C1400" s="348">
        <v>44084.5</v>
      </c>
      <c r="D1400" s="320">
        <v>1029.3</v>
      </c>
      <c r="E1400" s="320">
        <v>0</v>
      </c>
      <c r="F1400" s="320">
        <v>17.8</v>
      </c>
      <c r="G1400" s="320">
        <v>60.3</v>
      </c>
      <c r="H1400" s="316">
        <v>6.9</v>
      </c>
      <c r="I1400" s="316">
        <v>289.5</v>
      </c>
    </row>
    <row r="1401" spans="3:9" x14ac:dyDescent="0.2">
      <c r="C1401" s="348">
        <v>44084.541666666672</v>
      </c>
      <c r="D1401" s="320">
        <v>1028.8</v>
      </c>
      <c r="E1401" s="320">
        <v>0</v>
      </c>
      <c r="F1401" s="320">
        <v>18.100000000000001</v>
      </c>
      <c r="G1401" s="320">
        <v>58.7</v>
      </c>
      <c r="H1401" s="316">
        <v>7.5</v>
      </c>
      <c r="I1401" s="316">
        <v>285</v>
      </c>
    </row>
    <row r="1402" spans="3:9" x14ac:dyDescent="0.2">
      <c r="C1402" s="348">
        <v>44084.583333333328</v>
      </c>
      <c r="D1402" s="320">
        <v>1028.2</v>
      </c>
      <c r="E1402" s="320">
        <v>0</v>
      </c>
      <c r="F1402" s="320">
        <v>17.899999999999999</v>
      </c>
      <c r="G1402" s="320">
        <v>59.5</v>
      </c>
      <c r="H1402" s="316">
        <v>6.7</v>
      </c>
      <c r="I1402" s="316">
        <v>295.2</v>
      </c>
    </row>
    <row r="1403" spans="3:9" x14ac:dyDescent="0.2">
      <c r="C1403" s="348">
        <v>44084.625</v>
      </c>
      <c r="D1403" s="320">
        <v>1028.0999999999999</v>
      </c>
      <c r="E1403" s="320">
        <v>0</v>
      </c>
      <c r="F1403" s="320">
        <v>17.399999999999999</v>
      </c>
      <c r="G1403" s="320">
        <v>62.1</v>
      </c>
      <c r="H1403" s="316">
        <v>6.5</v>
      </c>
      <c r="I1403" s="316">
        <v>294.89999999999998</v>
      </c>
    </row>
    <row r="1404" spans="3:9" x14ac:dyDescent="0.2">
      <c r="C1404" s="348">
        <v>44084.666666666672</v>
      </c>
      <c r="D1404" s="320">
        <v>1028.5999999999999</v>
      </c>
      <c r="E1404" s="320">
        <v>0</v>
      </c>
      <c r="F1404" s="320">
        <v>16.8</v>
      </c>
      <c r="G1404" s="320">
        <v>64.3</v>
      </c>
      <c r="H1404" s="316">
        <v>5.9</v>
      </c>
      <c r="I1404" s="316">
        <v>290.2</v>
      </c>
    </row>
    <row r="1405" spans="3:9" x14ac:dyDescent="0.2">
      <c r="C1405" s="348">
        <v>44084.708333333328</v>
      </c>
      <c r="D1405" s="320">
        <v>1029.2</v>
      </c>
      <c r="E1405" s="320">
        <v>0</v>
      </c>
      <c r="F1405" s="320">
        <v>16.3</v>
      </c>
      <c r="G1405" s="320">
        <v>65.3</v>
      </c>
      <c r="H1405" s="316">
        <v>5.7</v>
      </c>
      <c r="I1405" s="316">
        <v>276.8</v>
      </c>
    </row>
    <row r="1406" spans="3:9" x14ac:dyDescent="0.2">
      <c r="C1406" s="348">
        <v>44084.75</v>
      </c>
      <c r="D1406" s="320">
        <v>1029.8</v>
      </c>
      <c r="E1406" s="320">
        <v>0</v>
      </c>
      <c r="F1406" s="320">
        <v>16.399999999999999</v>
      </c>
      <c r="G1406" s="320">
        <v>63.9</v>
      </c>
      <c r="H1406" s="316">
        <v>4.5999999999999996</v>
      </c>
      <c r="I1406" s="316">
        <v>239.4</v>
      </c>
    </row>
    <row r="1407" spans="3:9" x14ac:dyDescent="0.2">
      <c r="C1407" s="348">
        <v>44084.791666666672</v>
      </c>
      <c r="D1407" s="320">
        <v>1030.2</v>
      </c>
      <c r="E1407" s="320">
        <v>0</v>
      </c>
      <c r="F1407" s="320">
        <v>16.100000000000001</v>
      </c>
      <c r="G1407" s="320">
        <v>66.2</v>
      </c>
      <c r="H1407" s="316">
        <v>4.7</v>
      </c>
      <c r="I1407" s="316">
        <v>277.39999999999998</v>
      </c>
    </row>
    <row r="1408" spans="3:9" x14ac:dyDescent="0.2">
      <c r="C1408" s="348">
        <v>44084.833333333328</v>
      </c>
      <c r="D1408" s="320">
        <v>1030.2</v>
      </c>
      <c r="E1408" s="320">
        <v>0</v>
      </c>
      <c r="F1408" s="320">
        <v>15.9</v>
      </c>
      <c r="G1408" s="320">
        <v>68.599999999999994</v>
      </c>
      <c r="H1408" s="316">
        <v>4.3</v>
      </c>
      <c r="I1408" s="316">
        <v>295.3</v>
      </c>
    </row>
    <row r="1409" spans="3:9" x14ac:dyDescent="0.2">
      <c r="C1409" s="348">
        <v>44084.875</v>
      </c>
      <c r="D1409" s="320">
        <v>1030.5</v>
      </c>
      <c r="E1409" s="320">
        <v>0</v>
      </c>
      <c r="F1409" s="320">
        <v>15.7</v>
      </c>
      <c r="G1409" s="320">
        <v>70.7</v>
      </c>
      <c r="H1409" s="316">
        <v>3.8</v>
      </c>
      <c r="I1409" s="316">
        <v>325.89999999999998</v>
      </c>
    </row>
    <row r="1410" spans="3:9" x14ac:dyDescent="0.2">
      <c r="C1410" s="348">
        <v>44084.916666666672</v>
      </c>
      <c r="D1410" s="320">
        <v>1030.8</v>
      </c>
      <c r="E1410" s="320">
        <v>0</v>
      </c>
      <c r="F1410" s="320">
        <v>15.6</v>
      </c>
      <c r="G1410" s="320">
        <v>71.3</v>
      </c>
      <c r="H1410" s="316">
        <v>3.9</v>
      </c>
      <c r="I1410" s="316">
        <v>338.9</v>
      </c>
    </row>
    <row r="1411" spans="3:9" x14ac:dyDescent="0.2">
      <c r="C1411" s="348">
        <v>44084.958333333328</v>
      </c>
      <c r="D1411" s="320">
        <v>1030.7</v>
      </c>
      <c r="E1411" s="320">
        <v>0</v>
      </c>
      <c r="F1411" s="320">
        <v>15.6</v>
      </c>
      <c r="G1411" s="320">
        <v>69.3</v>
      </c>
      <c r="H1411" s="316">
        <v>3.8</v>
      </c>
      <c r="I1411" s="316">
        <v>313.10000000000002</v>
      </c>
    </row>
    <row r="1412" spans="3:9" x14ac:dyDescent="0.2">
      <c r="C1412" s="348">
        <v>44085</v>
      </c>
      <c r="D1412" s="320">
        <v>1030.3</v>
      </c>
      <c r="E1412" s="320">
        <v>0</v>
      </c>
      <c r="F1412" s="320">
        <v>15.6</v>
      </c>
      <c r="G1412" s="320">
        <v>67</v>
      </c>
      <c r="H1412" s="316">
        <v>3</v>
      </c>
      <c r="I1412" s="316">
        <v>299</v>
      </c>
    </row>
    <row r="1413" spans="3:9" x14ac:dyDescent="0.2">
      <c r="C1413" s="348">
        <v>44085.041666666672</v>
      </c>
      <c r="D1413" s="320">
        <v>1030</v>
      </c>
      <c r="E1413" s="320">
        <v>0</v>
      </c>
      <c r="F1413" s="320">
        <v>15.5</v>
      </c>
      <c r="G1413" s="320">
        <v>66.7</v>
      </c>
      <c r="H1413" s="316">
        <v>2.7</v>
      </c>
      <c r="I1413" s="316">
        <v>351.2</v>
      </c>
    </row>
    <row r="1414" spans="3:9" x14ac:dyDescent="0.2">
      <c r="C1414" s="348">
        <v>44085.083333333328</v>
      </c>
      <c r="D1414" s="320">
        <v>1029.7</v>
      </c>
      <c r="E1414" s="320">
        <v>0</v>
      </c>
      <c r="F1414" s="320">
        <v>15.6</v>
      </c>
      <c r="G1414" s="320">
        <v>67.5</v>
      </c>
      <c r="H1414" s="316">
        <v>3.2</v>
      </c>
      <c r="I1414" s="316">
        <v>311.60000000000002</v>
      </c>
    </row>
    <row r="1415" spans="3:9" x14ac:dyDescent="0.2">
      <c r="C1415" s="348">
        <v>44085.125</v>
      </c>
      <c r="D1415" s="320">
        <v>1029.2</v>
      </c>
      <c r="E1415" s="320">
        <v>0</v>
      </c>
      <c r="F1415" s="320">
        <v>15.5</v>
      </c>
      <c r="G1415" s="320">
        <v>69</v>
      </c>
      <c r="H1415" s="316">
        <v>3.2</v>
      </c>
      <c r="I1415" s="316">
        <v>317.7</v>
      </c>
    </row>
    <row r="1416" spans="3:9" x14ac:dyDescent="0.2">
      <c r="C1416" s="348">
        <v>44085.166666666672</v>
      </c>
      <c r="D1416" s="320">
        <v>1029.4000000000001</v>
      </c>
      <c r="E1416" s="320">
        <v>0</v>
      </c>
      <c r="F1416" s="320">
        <v>15.2</v>
      </c>
      <c r="G1416" s="320">
        <v>69.8</v>
      </c>
      <c r="H1416" s="316">
        <v>3.1</v>
      </c>
      <c r="I1416" s="316">
        <v>349.4</v>
      </c>
    </row>
    <row r="1417" spans="3:9" x14ac:dyDescent="0.2">
      <c r="C1417" s="348">
        <v>44085.208333333328</v>
      </c>
      <c r="D1417" s="320">
        <v>1029.8</v>
      </c>
      <c r="E1417" s="320">
        <v>0</v>
      </c>
      <c r="F1417" s="320">
        <v>15.4</v>
      </c>
      <c r="G1417" s="320">
        <v>67.2</v>
      </c>
      <c r="H1417" s="316">
        <v>2.9</v>
      </c>
      <c r="I1417" s="316">
        <v>4.5</v>
      </c>
    </row>
    <row r="1418" spans="3:9" x14ac:dyDescent="0.2">
      <c r="C1418" s="348">
        <v>44085.25</v>
      </c>
      <c r="D1418" s="320">
        <v>1030.3</v>
      </c>
      <c r="E1418" s="320">
        <v>0</v>
      </c>
      <c r="F1418" s="320">
        <v>15.5</v>
      </c>
      <c r="G1418" s="320">
        <v>66.3</v>
      </c>
      <c r="H1418" s="316">
        <v>3.2</v>
      </c>
      <c r="I1418" s="316">
        <v>24.7</v>
      </c>
    </row>
    <row r="1419" spans="3:9" x14ac:dyDescent="0.2">
      <c r="C1419" s="348">
        <v>44085.291666666672</v>
      </c>
      <c r="D1419" s="320">
        <v>1030.8</v>
      </c>
      <c r="E1419" s="320">
        <v>0</v>
      </c>
      <c r="F1419" s="320">
        <v>15.8</v>
      </c>
      <c r="G1419" s="320">
        <v>66.099999999999994</v>
      </c>
      <c r="H1419" s="316">
        <v>3.3</v>
      </c>
      <c r="I1419" s="316">
        <v>346.3</v>
      </c>
    </row>
    <row r="1420" spans="3:9" x14ac:dyDescent="0.2">
      <c r="C1420" s="348">
        <v>44085.333333333328</v>
      </c>
      <c r="D1420" s="320">
        <v>1031.2</v>
      </c>
      <c r="E1420" s="320">
        <v>0</v>
      </c>
      <c r="F1420" s="320">
        <v>16.2</v>
      </c>
      <c r="G1420" s="320">
        <v>64.7</v>
      </c>
      <c r="H1420" s="316">
        <v>3.7</v>
      </c>
      <c r="I1420" s="316">
        <v>323.39999999999998</v>
      </c>
    </row>
    <row r="1421" spans="3:9" x14ac:dyDescent="0.2">
      <c r="C1421" s="348">
        <v>44085.375</v>
      </c>
      <c r="D1421" s="320">
        <v>1030.7</v>
      </c>
      <c r="E1421" s="320">
        <v>0</v>
      </c>
      <c r="F1421" s="320">
        <v>16.5</v>
      </c>
      <c r="G1421" s="320">
        <v>65.5</v>
      </c>
      <c r="H1421" s="316">
        <v>4.4000000000000004</v>
      </c>
      <c r="I1421" s="316">
        <v>338</v>
      </c>
    </row>
    <row r="1422" spans="3:9" x14ac:dyDescent="0.2">
      <c r="C1422" s="348">
        <v>44085.416666666672</v>
      </c>
      <c r="D1422" s="320">
        <v>1030.5</v>
      </c>
      <c r="E1422" s="320">
        <v>0</v>
      </c>
      <c r="F1422" s="320">
        <v>16.5</v>
      </c>
      <c r="G1422" s="320">
        <v>66.3</v>
      </c>
      <c r="H1422" s="316">
        <v>5</v>
      </c>
      <c r="I1422" s="316">
        <v>343.7</v>
      </c>
    </row>
    <row r="1423" spans="3:9" x14ac:dyDescent="0.2">
      <c r="C1423" s="348">
        <v>44085.458333333328</v>
      </c>
      <c r="D1423" s="320">
        <v>1029.4000000000001</v>
      </c>
      <c r="E1423" s="320">
        <v>0</v>
      </c>
      <c r="F1423" s="320">
        <v>17</v>
      </c>
      <c r="G1423" s="320">
        <v>63.1</v>
      </c>
      <c r="H1423" s="316">
        <v>4.5</v>
      </c>
      <c r="I1423" s="316">
        <v>342.8</v>
      </c>
    </row>
    <row r="1424" spans="3:9" x14ac:dyDescent="0.2">
      <c r="C1424" s="348">
        <v>44085.5</v>
      </c>
      <c r="D1424" s="320">
        <v>1028.7</v>
      </c>
      <c r="E1424" s="320">
        <v>0</v>
      </c>
      <c r="F1424" s="320">
        <v>17.600000000000001</v>
      </c>
      <c r="G1424" s="320">
        <v>60.9</v>
      </c>
      <c r="H1424" s="316">
        <v>4.8</v>
      </c>
      <c r="I1424" s="316">
        <v>338.4</v>
      </c>
    </row>
    <row r="1425" spans="3:9" x14ac:dyDescent="0.2">
      <c r="C1425" s="348">
        <v>44085.541666666672</v>
      </c>
      <c r="D1425" s="320">
        <v>1027.9000000000001</v>
      </c>
      <c r="E1425" s="320">
        <v>0</v>
      </c>
      <c r="F1425" s="320">
        <v>18.100000000000001</v>
      </c>
      <c r="G1425" s="320">
        <v>59.5</v>
      </c>
      <c r="H1425" s="316">
        <v>5.2</v>
      </c>
      <c r="I1425" s="316">
        <v>322.60000000000002</v>
      </c>
    </row>
    <row r="1426" spans="3:9" x14ac:dyDescent="0.2">
      <c r="C1426" s="348">
        <v>44085.583333333328</v>
      </c>
      <c r="D1426" s="320">
        <v>1027.0999999999999</v>
      </c>
      <c r="E1426" s="320">
        <v>0</v>
      </c>
      <c r="F1426" s="320">
        <v>18.3</v>
      </c>
      <c r="G1426" s="320">
        <v>58.9</v>
      </c>
      <c r="H1426" s="316">
        <v>5.0999999999999996</v>
      </c>
      <c r="I1426" s="316">
        <v>313.3</v>
      </c>
    </row>
    <row r="1427" spans="3:9" x14ac:dyDescent="0.2">
      <c r="C1427" s="348">
        <v>44085.625</v>
      </c>
      <c r="D1427" s="320">
        <v>1027.0999999999999</v>
      </c>
      <c r="E1427" s="320">
        <v>0</v>
      </c>
      <c r="F1427" s="320">
        <v>18.3</v>
      </c>
      <c r="G1427" s="320">
        <v>58.9</v>
      </c>
      <c r="H1427" s="316">
        <v>5</v>
      </c>
      <c r="I1427" s="316">
        <v>299.5</v>
      </c>
    </row>
    <row r="1428" spans="3:9" x14ac:dyDescent="0.2">
      <c r="C1428" s="348">
        <v>44085.666666666672</v>
      </c>
      <c r="D1428" s="320">
        <v>1026.9000000000001</v>
      </c>
      <c r="E1428" s="320">
        <v>0</v>
      </c>
      <c r="F1428" s="320">
        <v>17.8</v>
      </c>
      <c r="G1428" s="320">
        <v>62.6</v>
      </c>
      <c r="H1428" s="316">
        <v>4.9000000000000004</v>
      </c>
      <c r="I1428" s="316">
        <v>295.2</v>
      </c>
    </row>
    <row r="1429" spans="3:9" x14ac:dyDescent="0.2">
      <c r="C1429" s="348">
        <v>44085.708333333328</v>
      </c>
      <c r="D1429" s="320">
        <v>1027.4000000000001</v>
      </c>
      <c r="E1429" s="320">
        <v>0</v>
      </c>
      <c r="F1429" s="320">
        <v>16.8</v>
      </c>
      <c r="G1429" s="320">
        <v>67.599999999999994</v>
      </c>
      <c r="H1429" s="316">
        <v>5.5</v>
      </c>
      <c r="I1429" s="316">
        <v>290.8</v>
      </c>
    </row>
    <row r="1430" spans="3:9" x14ac:dyDescent="0.2">
      <c r="C1430" s="348">
        <v>44085.75</v>
      </c>
      <c r="D1430" s="320">
        <v>1028</v>
      </c>
      <c r="E1430" s="320">
        <v>0</v>
      </c>
      <c r="F1430" s="320">
        <v>16.600000000000001</v>
      </c>
      <c r="G1430" s="320">
        <v>66.5</v>
      </c>
      <c r="H1430" s="316">
        <v>5</v>
      </c>
      <c r="I1430" s="316">
        <v>272.10000000000002</v>
      </c>
    </row>
    <row r="1431" spans="3:9" x14ac:dyDescent="0.2">
      <c r="C1431" s="348">
        <v>44085.791666666672</v>
      </c>
      <c r="D1431" s="320">
        <v>1028.2</v>
      </c>
      <c r="E1431" s="320">
        <v>0</v>
      </c>
      <c r="F1431" s="320">
        <v>16.600000000000001</v>
      </c>
      <c r="G1431" s="320">
        <v>65.900000000000006</v>
      </c>
      <c r="H1431" s="316">
        <v>4.8</v>
      </c>
      <c r="I1431" s="316">
        <v>267.60000000000002</v>
      </c>
    </row>
    <row r="1432" spans="3:9" x14ac:dyDescent="0.2">
      <c r="C1432" s="348">
        <v>44085.833333333328</v>
      </c>
      <c r="D1432" s="298" t="s">
        <v>380</v>
      </c>
      <c r="E1432" s="298" t="s">
        <v>380</v>
      </c>
      <c r="F1432" s="298" t="s">
        <v>380</v>
      </c>
      <c r="G1432" s="298" t="s">
        <v>380</v>
      </c>
      <c r="H1432" s="298" t="s">
        <v>380</v>
      </c>
      <c r="I1432" s="298" t="s">
        <v>380</v>
      </c>
    </row>
    <row r="1433" spans="3:9" x14ac:dyDescent="0.2">
      <c r="C1433" s="348">
        <v>44085.875</v>
      </c>
      <c r="D1433" s="298" t="s">
        <v>380</v>
      </c>
      <c r="E1433" s="298" t="s">
        <v>380</v>
      </c>
      <c r="F1433" s="298" t="s">
        <v>380</v>
      </c>
      <c r="G1433" s="298" t="s">
        <v>380</v>
      </c>
      <c r="H1433" s="298" t="s">
        <v>380</v>
      </c>
      <c r="I1433" s="298" t="s">
        <v>380</v>
      </c>
    </row>
    <row r="1434" spans="3:9" x14ac:dyDescent="0.2">
      <c r="C1434" s="348">
        <v>44085.916666666672</v>
      </c>
      <c r="D1434" s="298" t="s">
        <v>380</v>
      </c>
      <c r="E1434" s="298" t="s">
        <v>380</v>
      </c>
      <c r="F1434" s="298" t="s">
        <v>380</v>
      </c>
      <c r="G1434" s="298" t="s">
        <v>380</v>
      </c>
      <c r="H1434" s="298" t="s">
        <v>380</v>
      </c>
      <c r="I1434" s="298" t="s">
        <v>380</v>
      </c>
    </row>
    <row r="1435" spans="3:9" x14ac:dyDescent="0.2">
      <c r="C1435" s="348">
        <v>44085.958333333328</v>
      </c>
      <c r="D1435" s="320">
        <v>1028.5</v>
      </c>
      <c r="E1435" s="320">
        <v>0</v>
      </c>
      <c r="F1435" s="320">
        <v>16.100000000000001</v>
      </c>
      <c r="G1435" s="320">
        <v>69.3</v>
      </c>
      <c r="H1435" s="316">
        <v>3.4</v>
      </c>
      <c r="I1435" s="316">
        <v>337.1</v>
      </c>
    </row>
    <row r="1436" spans="3:9" x14ac:dyDescent="0.2">
      <c r="C1436" s="348">
        <v>44086</v>
      </c>
      <c r="D1436" s="320">
        <v>1028.4000000000001</v>
      </c>
      <c r="E1436" s="320">
        <v>0</v>
      </c>
      <c r="F1436" s="320">
        <v>15.9</v>
      </c>
      <c r="G1436" s="320">
        <v>71.400000000000006</v>
      </c>
      <c r="H1436" s="316">
        <v>2.9</v>
      </c>
      <c r="I1436" s="316">
        <v>349.3</v>
      </c>
    </row>
    <row r="1437" spans="3:9" x14ac:dyDescent="0.2">
      <c r="C1437" s="348">
        <v>44086.041666666672</v>
      </c>
      <c r="D1437" s="320">
        <v>1027.8</v>
      </c>
      <c r="E1437" s="320">
        <v>0</v>
      </c>
      <c r="F1437" s="320">
        <v>16</v>
      </c>
      <c r="G1437" s="320">
        <v>70.5</v>
      </c>
      <c r="H1437" s="316">
        <v>2.7</v>
      </c>
      <c r="I1437" s="316">
        <v>344.6</v>
      </c>
    </row>
    <row r="1438" spans="3:9" x14ac:dyDescent="0.2">
      <c r="C1438" s="348">
        <v>44086.083333333328</v>
      </c>
      <c r="D1438" s="320">
        <v>1027.5999999999999</v>
      </c>
      <c r="E1438" s="320">
        <v>0</v>
      </c>
      <c r="F1438" s="320">
        <v>15.8</v>
      </c>
      <c r="G1438" s="320">
        <v>71.599999999999994</v>
      </c>
      <c r="H1438" s="316">
        <v>3.1</v>
      </c>
      <c r="I1438" s="316">
        <v>342.7</v>
      </c>
    </row>
    <row r="1439" spans="3:9" x14ac:dyDescent="0.2">
      <c r="C1439" s="348">
        <v>44086.125</v>
      </c>
      <c r="D1439" s="320">
        <v>1027.8</v>
      </c>
      <c r="E1439" s="320">
        <v>0</v>
      </c>
      <c r="F1439" s="320">
        <v>15.8</v>
      </c>
      <c r="G1439" s="320">
        <v>72.599999999999994</v>
      </c>
      <c r="H1439" s="316">
        <v>3.4</v>
      </c>
      <c r="I1439" s="316">
        <v>355.8</v>
      </c>
    </row>
    <row r="1440" spans="3:9" x14ac:dyDescent="0.2">
      <c r="C1440" s="348">
        <v>44086.166666666672</v>
      </c>
      <c r="D1440" s="320">
        <v>1028.0999999999999</v>
      </c>
      <c r="E1440" s="320">
        <v>0</v>
      </c>
      <c r="F1440" s="320">
        <v>15.8</v>
      </c>
      <c r="G1440" s="320">
        <v>71.3</v>
      </c>
      <c r="H1440" s="316">
        <v>3.2</v>
      </c>
      <c r="I1440" s="316">
        <v>356.3</v>
      </c>
    </row>
    <row r="1441" spans="3:9" x14ac:dyDescent="0.2">
      <c r="C1441" s="348">
        <v>44086.208333333328</v>
      </c>
      <c r="D1441" s="320">
        <v>1028.5999999999999</v>
      </c>
      <c r="E1441" s="320">
        <v>0</v>
      </c>
      <c r="F1441" s="320">
        <v>15.9</v>
      </c>
      <c r="G1441" s="320">
        <v>70.099999999999994</v>
      </c>
      <c r="H1441" s="316">
        <v>3.2</v>
      </c>
      <c r="I1441" s="316">
        <v>354</v>
      </c>
    </row>
    <row r="1442" spans="3:9" x14ac:dyDescent="0.2">
      <c r="C1442" s="348">
        <v>44086.25</v>
      </c>
      <c r="D1442" s="320">
        <v>1029.3</v>
      </c>
      <c r="E1442" s="320">
        <v>0</v>
      </c>
      <c r="F1442" s="320">
        <v>15.9</v>
      </c>
      <c r="G1442" s="320">
        <v>71.099999999999994</v>
      </c>
      <c r="H1442" s="316">
        <v>3.4</v>
      </c>
      <c r="I1442" s="316">
        <v>346.9</v>
      </c>
    </row>
    <row r="1443" spans="3:9" x14ac:dyDescent="0.2">
      <c r="C1443" s="348">
        <v>44086.291666666672</v>
      </c>
      <c r="D1443" s="320">
        <v>1029.5999999999999</v>
      </c>
      <c r="E1443" s="320">
        <v>0</v>
      </c>
      <c r="F1443" s="320">
        <v>15.9</v>
      </c>
      <c r="G1443" s="320">
        <v>72.2</v>
      </c>
      <c r="H1443" s="316">
        <v>3.7</v>
      </c>
      <c r="I1443" s="316">
        <v>353</v>
      </c>
    </row>
    <row r="1444" spans="3:9" x14ac:dyDescent="0.2">
      <c r="C1444" s="348">
        <v>44086.333333333328</v>
      </c>
      <c r="D1444" s="320">
        <v>1029.8</v>
      </c>
      <c r="E1444" s="320">
        <v>0</v>
      </c>
      <c r="F1444" s="320">
        <v>16.2</v>
      </c>
      <c r="G1444" s="320">
        <v>72.5</v>
      </c>
      <c r="H1444" s="316">
        <v>3.4</v>
      </c>
      <c r="I1444" s="316">
        <v>331</v>
      </c>
    </row>
    <row r="1445" spans="3:9" x14ac:dyDescent="0.2">
      <c r="C1445" s="348">
        <v>44086.375</v>
      </c>
      <c r="D1445" s="320">
        <v>1029.5999999999999</v>
      </c>
      <c r="E1445" s="320">
        <v>0</v>
      </c>
      <c r="F1445" s="320">
        <v>16.7</v>
      </c>
      <c r="G1445" s="320">
        <v>72.400000000000006</v>
      </c>
      <c r="H1445" s="316">
        <v>3.9</v>
      </c>
      <c r="I1445" s="316">
        <v>306.7</v>
      </c>
    </row>
    <row r="1446" spans="3:9" x14ac:dyDescent="0.2">
      <c r="C1446" s="348">
        <v>44086.416666666672</v>
      </c>
      <c r="D1446" s="320">
        <v>1028.8</v>
      </c>
      <c r="E1446" s="320">
        <v>0</v>
      </c>
      <c r="F1446" s="320">
        <v>17.3</v>
      </c>
      <c r="G1446" s="320">
        <v>70.8</v>
      </c>
      <c r="H1446" s="316">
        <v>4.9000000000000004</v>
      </c>
      <c r="I1446" s="316">
        <v>312.89999999999998</v>
      </c>
    </row>
    <row r="1447" spans="3:9" x14ac:dyDescent="0.2">
      <c r="C1447" s="348">
        <v>44086.458333333328</v>
      </c>
      <c r="D1447" s="320">
        <v>1028</v>
      </c>
      <c r="E1447" s="320">
        <v>0</v>
      </c>
      <c r="F1447" s="320">
        <v>18.100000000000001</v>
      </c>
      <c r="G1447" s="320">
        <v>68.3</v>
      </c>
      <c r="H1447" s="316">
        <v>5.4</v>
      </c>
      <c r="I1447" s="316">
        <v>320.8</v>
      </c>
    </row>
    <row r="1448" spans="3:9" x14ac:dyDescent="0.2">
      <c r="C1448" s="348">
        <v>44086.5</v>
      </c>
      <c r="D1448" s="320">
        <v>1027.2</v>
      </c>
      <c r="E1448" s="320">
        <v>0</v>
      </c>
      <c r="F1448" s="320">
        <v>18.3</v>
      </c>
      <c r="G1448" s="320">
        <v>66.2</v>
      </c>
      <c r="H1448" s="316">
        <v>5.5</v>
      </c>
      <c r="I1448" s="316">
        <v>295.60000000000002</v>
      </c>
    </row>
    <row r="1449" spans="3:9" x14ac:dyDescent="0.2">
      <c r="C1449" s="348">
        <v>44086.541666666672</v>
      </c>
      <c r="D1449" s="320">
        <v>1026.5</v>
      </c>
      <c r="E1449" s="320">
        <v>0</v>
      </c>
      <c r="F1449" s="320">
        <v>18.7</v>
      </c>
      <c r="G1449" s="320">
        <v>62.2</v>
      </c>
      <c r="H1449" s="316">
        <v>6.3</v>
      </c>
      <c r="I1449" s="316">
        <v>287.10000000000002</v>
      </c>
    </row>
    <row r="1450" spans="3:9" x14ac:dyDescent="0.2">
      <c r="C1450" s="348">
        <v>44086.583333333328</v>
      </c>
      <c r="D1450" s="320">
        <v>1026.4000000000001</v>
      </c>
      <c r="E1450" s="320">
        <v>0</v>
      </c>
      <c r="F1450" s="320">
        <v>18</v>
      </c>
      <c r="G1450" s="320">
        <v>65.099999999999994</v>
      </c>
      <c r="H1450" s="316">
        <v>6.6</v>
      </c>
      <c r="I1450" s="316">
        <v>288.7</v>
      </c>
    </row>
    <row r="1451" spans="3:9" x14ac:dyDescent="0.2">
      <c r="C1451" s="348">
        <v>44086.625</v>
      </c>
      <c r="D1451" s="320">
        <v>1026.8</v>
      </c>
      <c r="E1451" s="320">
        <v>0</v>
      </c>
      <c r="F1451" s="320">
        <v>17.600000000000001</v>
      </c>
      <c r="G1451" s="320">
        <v>65.599999999999994</v>
      </c>
      <c r="H1451" s="316">
        <v>6.7</v>
      </c>
      <c r="I1451" s="316">
        <v>282.3</v>
      </c>
    </row>
    <row r="1452" spans="3:9" x14ac:dyDescent="0.2">
      <c r="C1452" s="348">
        <v>44086.666666666672</v>
      </c>
      <c r="D1452" s="320">
        <v>1027.5</v>
      </c>
      <c r="E1452" s="320">
        <v>0</v>
      </c>
      <c r="F1452" s="320">
        <v>17.2</v>
      </c>
      <c r="G1452" s="320">
        <v>68.3</v>
      </c>
      <c r="H1452" s="316">
        <v>5.4</v>
      </c>
      <c r="I1452" s="316">
        <v>287.89999999999998</v>
      </c>
    </row>
    <row r="1453" spans="3:9" x14ac:dyDescent="0.2">
      <c r="C1453" s="348">
        <v>44086.708333333328</v>
      </c>
      <c r="D1453" s="320">
        <v>1028.2</v>
      </c>
      <c r="E1453" s="320">
        <v>0</v>
      </c>
      <c r="F1453" s="320">
        <v>16.600000000000001</v>
      </c>
      <c r="G1453" s="320">
        <v>70.900000000000006</v>
      </c>
      <c r="H1453" s="316">
        <v>3.8</v>
      </c>
      <c r="I1453" s="316">
        <v>320.8</v>
      </c>
    </row>
    <row r="1454" spans="3:9" x14ac:dyDescent="0.2">
      <c r="C1454" s="348">
        <v>44086.75</v>
      </c>
      <c r="D1454" s="320">
        <v>1028.8</v>
      </c>
      <c r="E1454" s="320">
        <v>0</v>
      </c>
      <c r="F1454" s="320">
        <v>16.600000000000001</v>
      </c>
      <c r="G1454" s="320">
        <v>69.400000000000006</v>
      </c>
      <c r="H1454" s="316">
        <v>4</v>
      </c>
      <c r="I1454" s="316">
        <v>285.39999999999998</v>
      </c>
    </row>
    <row r="1455" spans="3:9" x14ac:dyDescent="0.2">
      <c r="C1455" s="348">
        <v>44086.791666666672</v>
      </c>
      <c r="D1455" s="320">
        <v>1029.2</v>
      </c>
      <c r="E1455" s="320">
        <v>0</v>
      </c>
      <c r="F1455" s="320">
        <v>16.5</v>
      </c>
      <c r="G1455" s="320">
        <v>69.599999999999994</v>
      </c>
      <c r="H1455" s="316">
        <v>4.3</v>
      </c>
      <c r="I1455" s="316">
        <v>282.10000000000002</v>
      </c>
    </row>
    <row r="1456" spans="3:9" x14ac:dyDescent="0.2">
      <c r="C1456" s="348">
        <v>44086.833333333328</v>
      </c>
      <c r="D1456" s="320">
        <v>1029.7</v>
      </c>
      <c r="E1456" s="320">
        <v>0</v>
      </c>
      <c r="F1456" s="320">
        <v>16.3</v>
      </c>
      <c r="G1456" s="320">
        <v>70.5</v>
      </c>
      <c r="H1456" s="316">
        <v>4.7</v>
      </c>
      <c r="I1456" s="316">
        <v>281.8</v>
      </c>
    </row>
    <row r="1457" spans="3:9" x14ac:dyDescent="0.2">
      <c r="C1457" s="348">
        <v>44086.875</v>
      </c>
      <c r="D1457" s="320">
        <v>1030</v>
      </c>
      <c r="E1457" s="320">
        <v>0</v>
      </c>
      <c r="F1457" s="320">
        <v>16.2</v>
      </c>
      <c r="G1457" s="320">
        <v>70.599999999999994</v>
      </c>
      <c r="H1457" s="316">
        <v>4.8</v>
      </c>
      <c r="I1457" s="316">
        <v>289.10000000000002</v>
      </c>
    </row>
    <row r="1458" spans="3:9" x14ac:dyDescent="0.2">
      <c r="C1458" s="348">
        <v>44086.916666666672</v>
      </c>
      <c r="D1458" s="320">
        <v>1030.3</v>
      </c>
      <c r="E1458" s="320">
        <v>0</v>
      </c>
      <c r="F1458" s="320">
        <v>16.2</v>
      </c>
      <c r="G1458" s="320">
        <v>70.099999999999994</v>
      </c>
      <c r="H1458" s="316">
        <v>3.9</v>
      </c>
      <c r="I1458" s="316">
        <v>298.10000000000002</v>
      </c>
    </row>
    <row r="1459" spans="3:9" x14ac:dyDescent="0.2">
      <c r="C1459" s="348">
        <v>44086.958333333328</v>
      </c>
      <c r="D1459" s="320">
        <v>1030.0999999999999</v>
      </c>
      <c r="E1459" s="320">
        <v>0</v>
      </c>
      <c r="F1459" s="320">
        <v>16.100000000000001</v>
      </c>
      <c r="G1459" s="320">
        <v>70.599999999999994</v>
      </c>
      <c r="H1459" s="316">
        <v>4</v>
      </c>
      <c r="I1459" s="316">
        <v>284.2</v>
      </c>
    </row>
    <row r="1460" spans="3:9" x14ac:dyDescent="0.2">
      <c r="C1460" s="348">
        <v>44087</v>
      </c>
      <c r="D1460" s="320">
        <v>1029.5</v>
      </c>
      <c r="E1460" s="320">
        <v>0</v>
      </c>
      <c r="F1460" s="320">
        <v>16</v>
      </c>
      <c r="G1460" s="320">
        <v>71.400000000000006</v>
      </c>
      <c r="H1460" s="316">
        <v>3.6</v>
      </c>
      <c r="I1460" s="316">
        <v>287.3</v>
      </c>
    </row>
    <row r="1461" spans="3:9" x14ac:dyDescent="0.2">
      <c r="C1461" s="348">
        <v>44087.041666666672</v>
      </c>
      <c r="D1461" s="320">
        <v>1029.2</v>
      </c>
      <c r="E1461" s="320">
        <v>0</v>
      </c>
      <c r="F1461" s="320">
        <v>15.8</v>
      </c>
      <c r="G1461" s="320">
        <v>72.7</v>
      </c>
      <c r="H1461" s="316">
        <v>3.6</v>
      </c>
      <c r="I1461" s="316">
        <v>278</v>
      </c>
    </row>
    <row r="1462" spans="3:9" x14ac:dyDescent="0.2">
      <c r="C1462" s="348">
        <v>44087.083333333328</v>
      </c>
      <c r="D1462" s="320">
        <v>1029</v>
      </c>
      <c r="E1462" s="320">
        <v>0</v>
      </c>
      <c r="F1462" s="320">
        <v>15.9</v>
      </c>
      <c r="G1462" s="320">
        <v>72.8</v>
      </c>
      <c r="H1462" s="316">
        <v>3.4</v>
      </c>
      <c r="I1462" s="316">
        <v>295.10000000000002</v>
      </c>
    </row>
    <row r="1463" spans="3:9" x14ac:dyDescent="0.2">
      <c r="C1463" s="348">
        <v>44087.125</v>
      </c>
      <c r="D1463" s="320">
        <v>1028.7</v>
      </c>
      <c r="E1463" s="320">
        <v>0</v>
      </c>
      <c r="F1463" s="320">
        <v>15.7</v>
      </c>
      <c r="G1463" s="320">
        <v>74</v>
      </c>
      <c r="H1463" s="316">
        <v>3.4</v>
      </c>
      <c r="I1463" s="316">
        <v>325.3</v>
      </c>
    </row>
    <row r="1464" spans="3:9" x14ac:dyDescent="0.2">
      <c r="C1464" s="348">
        <v>44087.166666666672</v>
      </c>
      <c r="D1464" s="320">
        <v>1028.7</v>
      </c>
      <c r="E1464" s="320">
        <v>0</v>
      </c>
      <c r="F1464" s="320">
        <v>15.5</v>
      </c>
      <c r="G1464" s="320">
        <v>75.3</v>
      </c>
      <c r="H1464" s="316">
        <v>2.2999999999999998</v>
      </c>
      <c r="I1464" s="316">
        <v>324</v>
      </c>
    </row>
    <row r="1465" spans="3:9" x14ac:dyDescent="0.2">
      <c r="C1465" s="348">
        <v>44087.208333333328</v>
      </c>
      <c r="D1465" s="320">
        <v>1029.2</v>
      </c>
      <c r="E1465" s="320">
        <v>0</v>
      </c>
      <c r="F1465" s="320">
        <v>15.2</v>
      </c>
      <c r="G1465" s="320">
        <v>77.7</v>
      </c>
      <c r="H1465" s="316">
        <v>3.1</v>
      </c>
      <c r="I1465" s="316">
        <v>29.1</v>
      </c>
    </row>
    <row r="1466" spans="3:9" x14ac:dyDescent="0.2">
      <c r="C1466" s="348">
        <v>44087.25</v>
      </c>
      <c r="D1466" s="320">
        <v>1029.8</v>
      </c>
      <c r="E1466" s="320">
        <v>0</v>
      </c>
      <c r="F1466" s="320">
        <v>15.1</v>
      </c>
      <c r="G1466" s="320">
        <v>79</v>
      </c>
      <c r="H1466" s="316">
        <v>3.1</v>
      </c>
      <c r="I1466" s="316">
        <v>4.2</v>
      </c>
    </row>
    <row r="1467" spans="3:9" x14ac:dyDescent="0.2">
      <c r="C1467" s="348">
        <v>44087.291666666672</v>
      </c>
      <c r="D1467" s="320">
        <v>1029.7</v>
      </c>
      <c r="E1467" s="320">
        <v>0</v>
      </c>
      <c r="F1467" s="320">
        <v>15.2</v>
      </c>
      <c r="G1467" s="320">
        <v>80.099999999999994</v>
      </c>
      <c r="H1467" s="316">
        <v>4.2</v>
      </c>
      <c r="I1467" s="316">
        <v>356.6</v>
      </c>
    </row>
    <row r="1468" spans="3:9" x14ac:dyDescent="0.2">
      <c r="C1468" s="348">
        <v>44087.333333333328</v>
      </c>
      <c r="D1468" s="320">
        <v>1030.2</v>
      </c>
      <c r="E1468" s="320">
        <v>0</v>
      </c>
      <c r="F1468" s="320">
        <v>15.5</v>
      </c>
      <c r="G1468" s="320">
        <v>78.8</v>
      </c>
      <c r="H1468" s="316">
        <v>4.0999999999999996</v>
      </c>
      <c r="I1468" s="316">
        <v>5.7</v>
      </c>
    </row>
    <row r="1469" spans="3:9" x14ac:dyDescent="0.2">
      <c r="C1469" s="348">
        <v>44087.375</v>
      </c>
      <c r="D1469" s="320">
        <v>1029.9000000000001</v>
      </c>
      <c r="E1469" s="320">
        <v>0</v>
      </c>
      <c r="F1469" s="320">
        <v>15.4</v>
      </c>
      <c r="G1469" s="320">
        <v>79.2</v>
      </c>
      <c r="H1469" s="316">
        <v>4.4000000000000004</v>
      </c>
      <c r="I1469" s="316">
        <v>359.5</v>
      </c>
    </row>
    <row r="1470" spans="3:9" x14ac:dyDescent="0.2">
      <c r="C1470" s="348">
        <v>44087.416666666672</v>
      </c>
      <c r="D1470" s="320">
        <v>1029.8</v>
      </c>
      <c r="E1470" s="320">
        <v>0</v>
      </c>
      <c r="F1470" s="320">
        <v>15.8</v>
      </c>
      <c r="G1470" s="320">
        <v>78.400000000000006</v>
      </c>
      <c r="H1470" s="316">
        <v>4.0999999999999996</v>
      </c>
      <c r="I1470" s="316">
        <v>353.1</v>
      </c>
    </row>
    <row r="1471" spans="3:9" x14ac:dyDescent="0.2">
      <c r="C1471" s="348">
        <v>44087.458333333328</v>
      </c>
      <c r="D1471" s="320">
        <v>1029.3</v>
      </c>
      <c r="E1471" s="320">
        <v>0</v>
      </c>
      <c r="F1471" s="320">
        <v>16.2</v>
      </c>
      <c r="G1471" s="320">
        <v>76</v>
      </c>
      <c r="H1471" s="316">
        <v>3.7</v>
      </c>
      <c r="I1471" s="316">
        <v>348.8</v>
      </c>
    </row>
    <row r="1472" spans="3:9" x14ac:dyDescent="0.2">
      <c r="C1472" s="348">
        <v>44087.5</v>
      </c>
      <c r="D1472" s="320">
        <v>1028.8</v>
      </c>
      <c r="E1472" s="320">
        <v>0</v>
      </c>
      <c r="F1472" s="320">
        <v>16.3</v>
      </c>
      <c r="G1472" s="320">
        <v>75.5</v>
      </c>
      <c r="H1472" s="316">
        <v>3.4</v>
      </c>
      <c r="I1472" s="316">
        <v>348.5</v>
      </c>
    </row>
    <row r="1473" spans="3:9" x14ac:dyDescent="0.2">
      <c r="C1473" s="348">
        <v>44087.541666666672</v>
      </c>
      <c r="D1473" s="320">
        <v>1028.5</v>
      </c>
      <c r="E1473" s="320">
        <v>0</v>
      </c>
      <c r="F1473" s="320">
        <v>16.600000000000001</v>
      </c>
      <c r="G1473" s="320">
        <v>74.400000000000006</v>
      </c>
      <c r="H1473" s="316">
        <v>3.8</v>
      </c>
      <c r="I1473" s="316">
        <v>340.8</v>
      </c>
    </row>
    <row r="1474" spans="3:9" x14ac:dyDescent="0.2">
      <c r="C1474" s="348">
        <v>44087.583333333328</v>
      </c>
      <c r="D1474" s="320">
        <v>1027.4000000000001</v>
      </c>
      <c r="E1474" s="320">
        <v>0</v>
      </c>
      <c r="F1474" s="320">
        <v>16.7</v>
      </c>
      <c r="G1474" s="320">
        <v>74.8</v>
      </c>
      <c r="H1474" s="316">
        <v>4.8</v>
      </c>
      <c r="I1474" s="316">
        <v>357.1</v>
      </c>
    </row>
    <row r="1475" spans="3:9" x14ac:dyDescent="0.2">
      <c r="C1475" s="348">
        <v>44087.625</v>
      </c>
      <c r="D1475" s="320">
        <v>1027.2</v>
      </c>
      <c r="E1475" s="320">
        <v>0</v>
      </c>
      <c r="F1475" s="320">
        <v>16.7</v>
      </c>
      <c r="G1475" s="320">
        <v>73.900000000000006</v>
      </c>
      <c r="H1475" s="316">
        <v>4.7</v>
      </c>
      <c r="I1475" s="316">
        <v>355.4</v>
      </c>
    </row>
    <row r="1476" spans="3:9" x14ac:dyDescent="0.2">
      <c r="C1476" s="348">
        <v>44087.666666666672</v>
      </c>
      <c r="D1476" s="320">
        <v>1027.9000000000001</v>
      </c>
      <c r="E1476" s="320">
        <v>0</v>
      </c>
      <c r="F1476" s="320">
        <v>16.600000000000001</v>
      </c>
      <c r="G1476" s="320">
        <v>74.3</v>
      </c>
      <c r="H1476" s="316">
        <v>4.5</v>
      </c>
      <c r="I1476" s="316">
        <v>357.9</v>
      </c>
    </row>
    <row r="1477" spans="3:9" x14ac:dyDescent="0.2">
      <c r="C1477" s="348">
        <v>44087.708333333328</v>
      </c>
      <c r="D1477" s="320">
        <v>1028.7</v>
      </c>
      <c r="E1477" s="320">
        <v>0</v>
      </c>
      <c r="F1477" s="320">
        <v>16.399999999999999</v>
      </c>
      <c r="G1477" s="320">
        <v>76.099999999999994</v>
      </c>
      <c r="H1477" s="316">
        <v>4</v>
      </c>
      <c r="I1477" s="316">
        <v>357</v>
      </c>
    </row>
    <row r="1478" spans="3:9" x14ac:dyDescent="0.2">
      <c r="C1478" s="348">
        <v>44087.75</v>
      </c>
      <c r="D1478" s="320">
        <v>1029.9000000000001</v>
      </c>
      <c r="E1478" s="320">
        <v>0</v>
      </c>
      <c r="F1478" s="320">
        <v>16.3</v>
      </c>
      <c r="G1478" s="320">
        <v>76.400000000000006</v>
      </c>
      <c r="H1478" s="316">
        <v>3.5</v>
      </c>
      <c r="I1478" s="316">
        <v>358.6</v>
      </c>
    </row>
    <row r="1479" spans="3:9" x14ac:dyDescent="0.2">
      <c r="C1479" s="348">
        <v>44087.791666666672</v>
      </c>
      <c r="D1479" s="320">
        <v>1030.2</v>
      </c>
      <c r="E1479" s="320">
        <v>0</v>
      </c>
      <c r="F1479" s="320">
        <v>16.2</v>
      </c>
      <c r="G1479" s="320">
        <v>76.599999999999994</v>
      </c>
      <c r="H1479" s="316">
        <v>3.2</v>
      </c>
      <c r="I1479" s="316">
        <v>348</v>
      </c>
    </row>
    <row r="1480" spans="3:9" x14ac:dyDescent="0.2">
      <c r="C1480" s="348">
        <v>44087.833333333328</v>
      </c>
      <c r="D1480" s="320">
        <v>1030.8</v>
      </c>
      <c r="E1480" s="320">
        <v>0</v>
      </c>
      <c r="F1480" s="320">
        <v>16.100000000000001</v>
      </c>
      <c r="G1480" s="320">
        <v>77.2</v>
      </c>
      <c r="H1480" s="316">
        <v>3.1</v>
      </c>
      <c r="I1480" s="316">
        <v>358.3</v>
      </c>
    </row>
    <row r="1481" spans="3:9" x14ac:dyDescent="0.2">
      <c r="C1481" s="348">
        <v>44087.875</v>
      </c>
      <c r="D1481" s="320">
        <v>1031.4000000000001</v>
      </c>
      <c r="E1481" s="320">
        <v>0</v>
      </c>
      <c r="F1481" s="320">
        <v>16.2</v>
      </c>
      <c r="G1481" s="320">
        <v>76.7</v>
      </c>
      <c r="H1481" s="316">
        <v>3.2</v>
      </c>
      <c r="I1481" s="316">
        <v>6.9</v>
      </c>
    </row>
    <row r="1482" spans="3:9" x14ac:dyDescent="0.2">
      <c r="C1482" s="348">
        <v>44087.916666666672</v>
      </c>
      <c r="D1482" s="320">
        <v>1031.4000000000001</v>
      </c>
      <c r="E1482" s="320">
        <v>0</v>
      </c>
      <c r="F1482" s="320">
        <v>16.3</v>
      </c>
      <c r="G1482" s="320">
        <v>75.2</v>
      </c>
      <c r="H1482" s="316">
        <v>2.5</v>
      </c>
      <c r="I1482" s="316">
        <v>348.5</v>
      </c>
    </row>
    <row r="1483" spans="3:9" x14ac:dyDescent="0.2">
      <c r="C1483" s="348">
        <v>44087.958333333328</v>
      </c>
      <c r="D1483" s="320">
        <v>1030.8</v>
      </c>
      <c r="E1483" s="320">
        <v>0</v>
      </c>
      <c r="F1483" s="320">
        <v>16.100000000000001</v>
      </c>
      <c r="G1483" s="320">
        <v>76.900000000000006</v>
      </c>
      <c r="H1483" s="316">
        <v>3</v>
      </c>
      <c r="I1483" s="316">
        <v>336.5</v>
      </c>
    </row>
    <row r="1484" spans="3:9" x14ac:dyDescent="0.2">
      <c r="C1484" s="348">
        <v>44088</v>
      </c>
      <c r="D1484" s="320">
        <v>1030.0999999999999</v>
      </c>
      <c r="E1484" s="320">
        <v>0</v>
      </c>
      <c r="F1484" s="320">
        <v>15.9</v>
      </c>
      <c r="G1484" s="320">
        <v>79</v>
      </c>
      <c r="H1484" s="316">
        <v>2.8</v>
      </c>
      <c r="I1484" s="316">
        <v>341.1</v>
      </c>
    </row>
    <row r="1485" spans="3:9" x14ac:dyDescent="0.2">
      <c r="C1485" s="348">
        <v>44088.041666666672</v>
      </c>
      <c r="D1485" s="320">
        <v>1029.5999999999999</v>
      </c>
      <c r="E1485" s="320">
        <v>0</v>
      </c>
      <c r="F1485" s="320">
        <v>16.3</v>
      </c>
      <c r="G1485" s="320">
        <v>72.900000000000006</v>
      </c>
      <c r="H1485" s="316">
        <v>2.8</v>
      </c>
      <c r="I1485" s="316">
        <v>270.7</v>
      </c>
    </row>
    <row r="1486" spans="3:9" x14ac:dyDescent="0.2">
      <c r="C1486" s="348">
        <v>44088.083333333328</v>
      </c>
      <c r="D1486" s="320">
        <v>1029</v>
      </c>
      <c r="E1486" s="320">
        <v>0</v>
      </c>
      <c r="F1486" s="320">
        <v>16.5</v>
      </c>
      <c r="G1486" s="320">
        <v>71.599999999999994</v>
      </c>
      <c r="H1486" s="316">
        <v>3.5</v>
      </c>
      <c r="I1486" s="316">
        <v>209.4</v>
      </c>
    </row>
    <row r="1487" spans="3:9" x14ac:dyDescent="0.2">
      <c r="C1487" s="348">
        <v>44088.125</v>
      </c>
      <c r="D1487" s="320">
        <v>1028.9000000000001</v>
      </c>
      <c r="E1487" s="320">
        <v>0</v>
      </c>
      <c r="F1487" s="320">
        <v>16.5</v>
      </c>
      <c r="G1487" s="320">
        <v>69.3</v>
      </c>
      <c r="H1487" s="316">
        <v>5.0999999999999996</v>
      </c>
      <c r="I1487" s="316">
        <v>204.8</v>
      </c>
    </row>
    <row r="1488" spans="3:9" x14ac:dyDescent="0.2">
      <c r="C1488" s="348">
        <v>44088.166666666672</v>
      </c>
      <c r="D1488" s="320">
        <v>1029.2</v>
      </c>
      <c r="E1488" s="320">
        <v>0</v>
      </c>
      <c r="F1488" s="320">
        <v>16.399999999999999</v>
      </c>
      <c r="G1488" s="320">
        <v>69.7</v>
      </c>
      <c r="H1488" s="316">
        <v>4.5999999999999996</v>
      </c>
      <c r="I1488" s="316">
        <v>193.4</v>
      </c>
    </row>
    <row r="1489" spans="3:9" x14ac:dyDescent="0.2">
      <c r="C1489" s="348">
        <v>44088.208333333328</v>
      </c>
      <c r="D1489" s="320">
        <v>1029.7</v>
      </c>
      <c r="E1489" s="320">
        <v>0</v>
      </c>
      <c r="F1489" s="320">
        <v>16.5</v>
      </c>
      <c r="G1489" s="320">
        <v>69.599999999999994</v>
      </c>
      <c r="H1489" s="316">
        <v>3.8</v>
      </c>
      <c r="I1489" s="316">
        <v>187.5</v>
      </c>
    </row>
    <row r="1490" spans="3:9" x14ac:dyDescent="0.2">
      <c r="C1490" s="348">
        <v>44088.25</v>
      </c>
      <c r="D1490" s="320">
        <v>1030.3</v>
      </c>
      <c r="E1490" s="320">
        <v>0</v>
      </c>
      <c r="F1490" s="320">
        <v>16.7</v>
      </c>
      <c r="G1490" s="320">
        <v>69</v>
      </c>
      <c r="H1490" s="316">
        <v>2.8</v>
      </c>
      <c r="I1490" s="316">
        <v>198.9</v>
      </c>
    </row>
    <row r="1491" spans="3:9" x14ac:dyDescent="0.2">
      <c r="C1491" s="348">
        <v>44088.291666666672</v>
      </c>
      <c r="D1491" s="320">
        <v>1031.0999999999999</v>
      </c>
      <c r="E1491" s="320">
        <v>0</v>
      </c>
      <c r="F1491" s="320">
        <v>16.899999999999999</v>
      </c>
      <c r="G1491" s="320">
        <v>69.8</v>
      </c>
      <c r="H1491" s="316">
        <v>2.9</v>
      </c>
      <c r="I1491" s="316">
        <v>346.3</v>
      </c>
    </row>
    <row r="1492" spans="3:9" x14ac:dyDescent="0.2">
      <c r="C1492" s="348">
        <v>44088.333333333328</v>
      </c>
      <c r="D1492" s="320">
        <v>1031.4000000000001</v>
      </c>
      <c r="E1492" s="320">
        <v>0</v>
      </c>
      <c r="F1492" s="320">
        <v>17.2</v>
      </c>
      <c r="G1492" s="320">
        <v>70</v>
      </c>
      <c r="H1492" s="316">
        <v>3.4</v>
      </c>
      <c r="I1492" s="316">
        <v>339.2</v>
      </c>
    </row>
    <row r="1493" spans="3:9" x14ac:dyDescent="0.2">
      <c r="C1493" s="348">
        <v>44088.375</v>
      </c>
      <c r="D1493" s="320">
        <v>1031.5</v>
      </c>
      <c r="E1493" s="320">
        <v>0</v>
      </c>
      <c r="F1493" s="320">
        <v>17.399999999999999</v>
      </c>
      <c r="G1493" s="320">
        <v>70.599999999999994</v>
      </c>
      <c r="H1493" s="316">
        <v>4</v>
      </c>
      <c r="I1493" s="316">
        <v>342.4</v>
      </c>
    </row>
    <row r="1494" spans="3:9" x14ac:dyDescent="0.2">
      <c r="C1494" s="348">
        <v>44088.416666666672</v>
      </c>
      <c r="D1494" s="320">
        <v>1030.5</v>
      </c>
      <c r="E1494" s="320">
        <v>0</v>
      </c>
      <c r="F1494" s="320">
        <v>17.600000000000001</v>
      </c>
      <c r="G1494" s="320">
        <v>69.099999999999994</v>
      </c>
      <c r="H1494" s="316">
        <v>3.6</v>
      </c>
      <c r="I1494" s="316">
        <v>325.2</v>
      </c>
    </row>
    <row r="1495" spans="3:9" x14ac:dyDescent="0.2">
      <c r="C1495" s="348">
        <v>44088.458333333328</v>
      </c>
      <c r="D1495" s="320">
        <v>1029.8</v>
      </c>
      <c r="E1495" s="320">
        <v>0</v>
      </c>
      <c r="F1495" s="320">
        <v>18.399999999999999</v>
      </c>
      <c r="G1495" s="320">
        <v>68.2</v>
      </c>
      <c r="H1495" s="316">
        <v>6</v>
      </c>
      <c r="I1495" s="316">
        <v>296.2</v>
      </c>
    </row>
    <row r="1496" spans="3:9" x14ac:dyDescent="0.2">
      <c r="C1496" s="348">
        <v>44088.5</v>
      </c>
      <c r="D1496" s="320">
        <v>1029.9000000000001</v>
      </c>
      <c r="E1496" s="320">
        <v>0</v>
      </c>
      <c r="F1496" s="320">
        <v>17.8</v>
      </c>
      <c r="G1496" s="320">
        <v>70.7</v>
      </c>
      <c r="H1496" s="316">
        <v>6</v>
      </c>
      <c r="I1496" s="316">
        <v>294.3</v>
      </c>
    </row>
    <row r="1497" spans="3:9" x14ac:dyDescent="0.2">
      <c r="C1497" s="348">
        <v>44088.541666666672</v>
      </c>
      <c r="D1497" s="320">
        <v>1030</v>
      </c>
      <c r="E1497" s="320">
        <v>0</v>
      </c>
      <c r="F1497" s="320">
        <v>17.399999999999999</v>
      </c>
      <c r="G1497" s="320">
        <v>73.599999999999994</v>
      </c>
      <c r="H1497" s="316">
        <v>4.7</v>
      </c>
      <c r="I1497" s="316">
        <v>305</v>
      </c>
    </row>
    <row r="1498" spans="3:9" x14ac:dyDescent="0.2">
      <c r="C1498" s="348">
        <v>44088.583333333328</v>
      </c>
      <c r="D1498" s="320">
        <v>1029.7</v>
      </c>
      <c r="E1498" s="320">
        <v>0</v>
      </c>
      <c r="F1498" s="320">
        <v>17.100000000000001</v>
      </c>
      <c r="G1498" s="320">
        <v>74</v>
      </c>
      <c r="H1498" s="316">
        <v>3.5</v>
      </c>
      <c r="I1498" s="316">
        <v>331.1</v>
      </c>
    </row>
    <row r="1499" spans="3:9" x14ac:dyDescent="0.2">
      <c r="C1499" s="348">
        <v>44088.625</v>
      </c>
      <c r="D1499" s="320">
        <v>1030.2</v>
      </c>
      <c r="E1499" s="320">
        <v>0</v>
      </c>
      <c r="F1499" s="320">
        <v>16.899999999999999</v>
      </c>
      <c r="G1499" s="320">
        <v>75.8</v>
      </c>
      <c r="H1499" s="316">
        <v>3.9</v>
      </c>
      <c r="I1499" s="316">
        <v>330.9</v>
      </c>
    </row>
    <row r="1500" spans="3:9" x14ac:dyDescent="0.2">
      <c r="C1500" s="348">
        <v>44088.666666666672</v>
      </c>
      <c r="D1500" s="320">
        <v>1030.4000000000001</v>
      </c>
      <c r="E1500" s="320">
        <v>0</v>
      </c>
      <c r="F1500" s="320">
        <v>16.399999999999999</v>
      </c>
      <c r="G1500" s="320">
        <v>79.2</v>
      </c>
      <c r="H1500" s="316">
        <v>3.9</v>
      </c>
      <c r="I1500" s="316">
        <v>317.7</v>
      </c>
    </row>
    <row r="1501" spans="3:9" x14ac:dyDescent="0.2">
      <c r="C1501" s="348">
        <v>44088.708333333328</v>
      </c>
      <c r="D1501" s="320">
        <v>1030.9000000000001</v>
      </c>
      <c r="E1501" s="320">
        <v>0</v>
      </c>
      <c r="F1501" s="320">
        <v>16.399999999999999</v>
      </c>
      <c r="G1501" s="320">
        <v>79</v>
      </c>
      <c r="H1501" s="316">
        <v>4.4000000000000004</v>
      </c>
      <c r="I1501" s="316">
        <v>278.39999999999998</v>
      </c>
    </row>
    <row r="1502" spans="3:9" x14ac:dyDescent="0.2">
      <c r="C1502" s="348">
        <v>44088.75</v>
      </c>
      <c r="D1502" s="320">
        <v>1030.9000000000001</v>
      </c>
      <c r="E1502" s="320">
        <v>0</v>
      </c>
      <c r="F1502" s="320">
        <v>16.7</v>
      </c>
      <c r="G1502" s="320">
        <v>76.099999999999994</v>
      </c>
      <c r="H1502" s="316">
        <v>5.3</v>
      </c>
      <c r="I1502" s="316">
        <v>230.3</v>
      </c>
    </row>
    <row r="1503" spans="3:9" x14ac:dyDescent="0.2">
      <c r="C1503" s="348">
        <v>44088.791666666672</v>
      </c>
      <c r="D1503" s="320">
        <v>1031.5999999999999</v>
      </c>
      <c r="E1503" s="320">
        <v>0</v>
      </c>
      <c r="F1503" s="320">
        <v>16.600000000000001</v>
      </c>
      <c r="G1503" s="320">
        <v>76.3</v>
      </c>
      <c r="H1503" s="316">
        <v>5.0999999999999996</v>
      </c>
      <c r="I1503" s="316">
        <v>234.1</v>
      </c>
    </row>
    <row r="1504" spans="3:9" x14ac:dyDescent="0.2">
      <c r="C1504" s="348">
        <v>44088.833333333328</v>
      </c>
      <c r="D1504" s="320">
        <v>1032</v>
      </c>
      <c r="E1504" s="320">
        <v>0</v>
      </c>
      <c r="F1504" s="320">
        <v>16.600000000000001</v>
      </c>
      <c r="G1504" s="320">
        <v>76.3</v>
      </c>
      <c r="H1504" s="316">
        <v>3.8</v>
      </c>
      <c r="I1504" s="316">
        <v>248.5</v>
      </c>
    </row>
    <row r="1505" spans="3:9" x14ac:dyDescent="0.2">
      <c r="C1505" s="348">
        <v>44088.875</v>
      </c>
      <c r="D1505" s="320">
        <v>1032.0999999999999</v>
      </c>
      <c r="E1505" s="320">
        <v>0</v>
      </c>
      <c r="F1505" s="320">
        <v>16.899999999999999</v>
      </c>
      <c r="G1505" s="320">
        <v>74</v>
      </c>
      <c r="H1505" s="316">
        <v>2.5</v>
      </c>
      <c r="I1505" s="316">
        <v>309</v>
      </c>
    </row>
    <row r="1506" spans="3:9" x14ac:dyDescent="0.2">
      <c r="C1506" s="348">
        <v>44088.916666666672</v>
      </c>
      <c r="D1506" s="320">
        <v>1032</v>
      </c>
      <c r="E1506" s="320">
        <v>0</v>
      </c>
      <c r="F1506" s="320">
        <v>16.899999999999999</v>
      </c>
      <c r="G1506" s="320">
        <v>73.599999999999994</v>
      </c>
      <c r="H1506" s="316">
        <v>2.6</v>
      </c>
      <c r="I1506" s="316">
        <v>287</v>
      </c>
    </row>
    <row r="1507" spans="3:9" x14ac:dyDescent="0.2">
      <c r="C1507" s="348">
        <v>44088.958333333328</v>
      </c>
      <c r="D1507" s="320">
        <v>1031.5999999999999</v>
      </c>
      <c r="E1507" s="320">
        <v>0</v>
      </c>
      <c r="F1507" s="320">
        <v>17</v>
      </c>
      <c r="G1507" s="320">
        <v>71.2</v>
      </c>
      <c r="H1507" s="316">
        <v>3.4</v>
      </c>
      <c r="I1507" s="316">
        <v>220.3</v>
      </c>
    </row>
    <row r="1508" spans="3:9" x14ac:dyDescent="0.2">
      <c r="C1508" s="348">
        <v>44089</v>
      </c>
      <c r="D1508" s="320">
        <v>1031.2</v>
      </c>
      <c r="E1508" s="320">
        <v>0</v>
      </c>
      <c r="F1508" s="320">
        <v>17</v>
      </c>
      <c r="G1508" s="320">
        <v>71.400000000000006</v>
      </c>
      <c r="H1508" s="316">
        <v>4.0999999999999996</v>
      </c>
      <c r="I1508" s="316">
        <v>204.1</v>
      </c>
    </row>
    <row r="1509" spans="3:9" x14ac:dyDescent="0.2">
      <c r="C1509" s="348">
        <v>44089.041666666672</v>
      </c>
      <c r="D1509" s="320">
        <v>1030.9000000000001</v>
      </c>
      <c r="E1509" s="320">
        <v>0</v>
      </c>
      <c r="F1509" s="320">
        <v>16.8</v>
      </c>
      <c r="G1509" s="320">
        <v>70.900000000000006</v>
      </c>
      <c r="H1509" s="316">
        <v>4.5</v>
      </c>
      <c r="I1509" s="316">
        <v>206.4</v>
      </c>
    </row>
    <row r="1510" spans="3:9" x14ac:dyDescent="0.2">
      <c r="C1510" s="348">
        <v>44089.083333333328</v>
      </c>
      <c r="D1510" s="320">
        <v>1030.7</v>
      </c>
      <c r="E1510" s="320">
        <v>0</v>
      </c>
      <c r="F1510" s="320">
        <v>16.8</v>
      </c>
      <c r="G1510" s="320">
        <v>70.8</v>
      </c>
      <c r="H1510" s="316">
        <v>3.3</v>
      </c>
      <c r="I1510" s="316">
        <v>189.2</v>
      </c>
    </row>
    <row r="1511" spans="3:9" x14ac:dyDescent="0.2">
      <c r="C1511" s="348">
        <v>44089.125</v>
      </c>
      <c r="D1511" s="320">
        <v>1031.2</v>
      </c>
      <c r="E1511" s="320">
        <v>0</v>
      </c>
      <c r="F1511" s="320">
        <v>16.8</v>
      </c>
      <c r="G1511" s="320">
        <v>71</v>
      </c>
      <c r="H1511" s="316">
        <v>3.2</v>
      </c>
      <c r="I1511" s="316">
        <v>154.5</v>
      </c>
    </row>
    <row r="1512" spans="3:9" x14ac:dyDescent="0.2">
      <c r="C1512" s="348">
        <v>44089.166666666672</v>
      </c>
      <c r="D1512" s="320">
        <v>1031.4000000000001</v>
      </c>
      <c r="E1512" s="320">
        <v>0</v>
      </c>
      <c r="F1512" s="320">
        <v>16.5</v>
      </c>
      <c r="G1512" s="320">
        <v>72.599999999999994</v>
      </c>
      <c r="H1512" s="316">
        <v>2.8</v>
      </c>
      <c r="I1512" s="316">
        <v>304.7</v>
      </c>
    </row>
    <row r="1513" spans="3:9" x14ac:dyDescent="0.2">
      <c r="C1513" s="348">
        <v>44089.208333333328</v>
      </c>
      <c r="D1513" s="320">
        <v>1031.4000000000001</v>
      </c>
      <c r="E1513" s="320">
        <v>0</v>
      </c>
      <c r="F1513" s="320">
        <v>16.100000000000001</v>
      </c>
      <c r="G1513" s="320">
        <v>74.2</v>
      </c>
      <c r="H1513" s="316">
        <v>3.7</v>
      </c>
      <c r="I1513" s="316">
        <v>76.900000000000006</v>
      </c>
    </row>
    <row r="1514" spans="3:9" x14ac:dyDescent="0.2">
      <c r="C1514" s="348">
        <v>44089.25</v>
      </c>
      <c r="D1514" s="320">
        <v>1032</v>
      </c>
      <c r="E1514" s="320">
        <v>0</v>
      </c>
      <c r="F1514" s="320">
        <v>16.2</v>
      </c>
      <c r="G1514" s="320">
        <v>74.900000000000006</v>
      </c>
      <c r="H1514" s="316">
        <v>2.8</v>
      </c>
      <c r="I1514" s="316">
        <v>355.2</v>
      </c>
    </row>
    <row r="1515" spans="3:9" x14ac:dyDescent="0.2">
      <c r="C1515" s="348">
        <v>44089.291666666672</v>
      </c>
      <c r="D1515" s="320">
        <v>1032.5999999999999</v>
      </c>
      <c r="E1515" s="320">
        <v>0</v>
      </c>
      <c r="F1515" s="320">
        <v>16.5</v>
      </c>
      <c r="G1515" s="320">
        <v>75.599999999999994</v>
      </c>
      <c r="H1515" s="316">
        <v>3.2</v>
      </c>
      <c r="I1515" s="316">
        <v>9.4</v>
      </c>
    </row>
    <row r="1516" spans="3:9" x14ac:dyDescent="0.2">
      <c r="C1516" s="348">
        <v>44089.333333333328</v>
      </c>
      <c r="D1516" s="320">
        <v>1032.9000000000001</v>
      </c>
      <c r="E1516" s="320">
        <v>0</v>
      </c>
      <c r="F1516" s="320">
        <v>17.100000000000001</v>
      </c>
      <c r="G1516" s="320">
        <v>73.599999999999994</v>
      </c>
      <c r="H1516" s="316">
        <v>2.8</v>
      </c>
      <c r="I1516" s="316">
        <v>332.7</v>
      </c>
    </row>
    <row r="1517" spans="3:9" x14ac:dyDescent="0.2">
      <c r="C1517" s="348">
        <v>44089.375</v>
      </c>
      <c r="D1517" s="320">
        <v>1032.5999999999999</v>
      </c>
      <c r="E1517" s="320">
        <v>0</v>
      </c>
      <c r="F1517" s="320">
        <v>17.600000000000001</v>
      </c>
      <c r="G1517" s="320">
        <v>71.099999999999994</v>
      </c>
      <c r="H1517" s="316">
        <v>3.8</v>
      </c>
      <c r="I1517" s="316">
        <v>326.39999999999998</v>
      </c>
    </row>
    <row r="1518" spans="3:9" x14ac:dyDescent="0.2">
      <c r="C1518" s="348">
        <v>44089.416666666672</v>
      </c>
      <c r="D1518" s="320">
        <v>1032.4000000000001</v>
      </c>
      <c r="E1518" s="320">
        <v>0</v>
      </c>
      <c r="F1518" s="320">
        <v>17.5</v>
      </c>
      <c r="G1518" s="320">
        <v>73.7</v>
      </c>
      <c r="H1518" s="316">
        <v>4.5999999999999996</v>
      </c>
      <c r="I1518" s="316">
        <v>309.39999999999998</v>
      </c>
    </row>
    <row r="1519" spans="3:9" x14ac:dyDescent="0.2">
      <c r="C1519" s="348">
        <v>44089.458333333328</v>
      </c>
      <c r="D1519" s="320">
        <v>1032.3</v>
      </c>
      <c r="E1519" s="320">
        <v>0</v>
      </c>
      <c r="F1519" s="320">
        <v>17.5</v>
      </c>
      <c r="G1519" s="320">
        <v>73.8</v>
      </c>
      <c r="H1519" s="316">
        <v>5.6</v>
      </c>
      <c r="I1519" s="316">
        <v>299.5</v>
      </c>
    </row>
    <row r="1520" spans="3:9" x14ac:dyDescent="0.2">
      <c r="C1520" s="348">
        <v>44089.5</v>
      </c>
      <c r="D1520" s="320">
        <v>1031.3</v>
      </c>
      <c r="E1520" s="320">
        <v>0</v>
      </c>
      <c r="F1520" s="320">
        <v>18.7</v>
      </c>
      <c r="G1520" s="320">
        <v>67.3</v>
      </c>
      <c r="H1520" s="316">
        <v>6.2</v>
      </c>
      <c r="I1520" s="316">
        <v>218</v>
      </c>
    </row>
    <row r="1521" spans="3:9" x14ac:dyDescent="0.2">
      <c r="C1521" s="348">
        <v>44089.541666666672</v>
      </c>
      <c r="D1521" s="320">
        <v>1030.5</v>
      </c>
      <c r="E1521" s="320">
        <v>0</v>
      </c>
      <c r="F1521" s="320">
        <v>18.7</v>
      </c>
      <c r="G1521" s="320">
        <v>67.400000000000006</v>
      </c>
      <c r="H1521" s="316">
        <v>6.9</v>
      </c>
      <c r="I1521" s="316">
        <v>238.7</v>
      </c>
    </row>
    <row r="1522" spans="3:9" x14ac:dyDescent="0.2">
      <c r="C1522" s="348">
        <v>44089.583333333328</v>
      </c>
      <c r="D1522" s="320">
        <v>1030</v>
      </c>
      <c r="E1522" s="320">
        <v>0</v>
      </c>
      <c r="F1522" s="320">
        <v>18.5</v>
      </c>
      <c r="G1522" s="320">
        <v>67.5</v>
      </c>
      <c r="H1522" s="316">
        <v>5.9</v>
      </c>
      <c r="I1522" s="316">
        <v>237.3</v>
      </c>
    </row>
    <row r="1523" spans="3:9" x14ac:dyDescent="0.2">
      <c r="C1523" s="348">
        <v>44089.625</v>
      </c>
      <c r="D1523" s="320">
        <v>1029.9000000000001</v>
      </c>
      <c r="E1523" s="320">
        <v>0</v>
      </c>
      <c r="F1523" s="320">
        <v>18.100000000000001</v>
      </c>
      <c r="G1523" s="320">
        <v>69.599999999999994</v>
      </c>
      <c r="H1523" s="316">
        <v>5.9</v>
      </c>
      <c r="I1523" s="316">
        <v>220.9</v>
      </c>
    </row>
    <row r="1524" spans="3:9" x14ac:dyDescent="0.2">
      <c r="C1524" s="348">
        <v>44089.666666666672</v>
      </c>
      <c r="D1524" s="320">
        <v>1030.3</v>
      </c>
      <c r="E1524" s="320">
        <v>0</v>
      </c>
      <c r="F1524" s="320">
        <v>18</v>
      </c>
      <c r="G1524" s="320">
        <v>70</v>
      </c>
      <c r="H1524" s="316">
        <v>5.2</v>
      </c>
      <c r="I1524" s="316">
        <v>208.4</v>
      </c>
    </row>
    <row r="1525" spans="3:9" x14ac:dyDescent="0.2">
      <c r="C1525" s="348">
        <v>44089.708333333328</v>
      </c>
      <c r="D1525" s="320">
        <v>1030.3</v>
      </c>
      <c r="E1525" s="320">
        <v>0</v>
      </c>
      <c r="F1525" s="320">
        <v>17.8</v>
      </c>
      <c r="G1525" s="320">
        <v>71.900000000000006</v>
      </c>
      <c r="H1525" s="316">
        <v>5.3</v>
      </c>
      <c r="I1525" s="316">
        <v>206.9</v>
      </c>
    </row>
    <row r="1526" spans="3:9" x14ac:dyDescent="0.2">
      <c r="C1526" s="348">
        <v>44089.75</v>
      </c>
      <c r="D1526" s="320">
        <v>1030.9000000000001</v>
      </c>
      <c r="E1526" s="320">
        <v>0</v>
      </c>
      <c r="F1526" s="320">
        <v>17.100000000000001</v>
      </c>
      <c r="G1526" s="320">
        <v>75.3</v>
      </c>
      <c r="H1526" s="316">
        <v>5.8</v>
      </c>
      <c r="I1526" s="316">
        <v>206.3</v>
      </c>
    </row>
    <row r="1527" spans="3:9" x14ac:dyDescent="0.2">
      <c r="C1527" s="348">
        <v>44089.791666666672</v>
      </c>
      <c r="D1527" s="320">
        <v>1031.5999999999999</v>
      </c>
      <c r="E1527" s="320">
        <v>0</v>
      </c>
      <c r="F1527" s="320">
        <v>16.899999999999999</v>
      </c>
      <c r="G1527" s="320">
        <v>76.900000000000006</v>
      </c>
      <c r="H1527" s="316">
        <v>5.7</v>
      </c>
      <c r="I1527" s="316">
        <v>210.6</v>
      </c>
    </row>
    <row r="1528" spans="3:9" x14ac:dyDescent="0.2">
      <c r="C1528" s="348">
        <v>44089.833333333328</v>
      </c>
      <c r="D1528" s="320">
        <v>1032.0999999999999</v>
      </c>
      <c r="E1528" s="320">
        <v>0</v>
      </c>
      <c r="F1528" s="320">
        <v>16.5</v>
      </c>
      <c r="G1528" s="320">
        <v>78.599999999999994</v>
      </c>
      <c r="H1528" s="316">
        <v>5.0999999999999996</v>
      </c>
      <c r="I1528" s="316">
        <v>216</v>
      </c>
    </row>
    <row r="1529" spans="3:9" x14ac:dyDescent="0.2">
      <c r="C1529" s="348">
        <v>44089.875</v>
      </c>
      <c r="D1529" s="320">
        <v>1032.5</v>
      </c>
      <c r="E1529" s="320">
        <v>0</v>
      </c>
      <c r="F1529" s="320">
        <v>16.399999999999999</v>
      </c>
      <c r="G1529" s="320">
        <v>79.900000000000006</v>
      </c>
      <c r="H1529" s="316">
        <v>4</v>
      </c>
      <c r="I1529" s="316">
        <v>262.8</v>
      </c>
    </row>
    <row r="1530" spans="3:9" x14ac:dyDescent="0.2">
      <c r="C1530" s="348">
        <v>44089.916666666672</v>
      </c>
      <c r="D1530" s="320">
        <v>1032.5</v>
      </c>
      <c r="E1530" s="320">
        <v>0</v>
      </c>
      <c r="F1530" s="320">
        <v>16.399999999999999</v>
      </c>
      <c r="G1530" s="320">
        <v>80.8</v>
      </c>
      <c r="H1530" s="316">
        <v>3.5</v>
      </c>
      <c r="I1530" s="316">
        <v>270.60000000000002</v>
      </c>
    </row>
    <row r="1531" spans="3:9" x14ac:dyDescent="0.2">
      <c r="C1531" s="348">
        <v>44089.958333333328</v>
      </c>
      <c r="D1531" s="320">
        <v>1032.2</v>
      </c>
      <c r="E1531" s="320">
        <v>0</v>
      </c>
      <c r="F1531" s="320">
        <v>16.2</v>
      </c>
      <c r="G1531" s="320">
        <v>82.2</v>
      </c>
      <c r="H1531" s="316">
        <v>4.0999999999999996</v>
      </c>
      <c r="I1531" s="316">
        <v>283.8</v>
      </c>
    </row>
    <row r="1532" spans="3:9" x14ac:dyDescent="0.2">
      <c r="C1532" s="348">
        <v>44090</v>
      </c>
      <c r="D1532" s="320">
        <v>1031.8</v>
      </c>
      <c r="E1532" s="320">
        <v>0</v>
      </c>
      <c r="F1532" s="320">
        <v>16</v>
      </c>
      <c r="G1532" s="320">
        <v>83.7</v>
      </c>
      <c r="H1532" s="316">
        <v>3.6</v>
      </c>
      <c r="I1532" s="316">
        <v>284.8</v>
      </c>
    </row>
    <row r="1533" spans="3:9" x14ac:dyDescent="0.2">
      <c r="C1533" s="348">
        <v>44090.041666666672</v>
      </c>
      <c r="D1533" s="320">
        <v>1031.2</v>
      </c>
      <c r="E1533" s="320">
        <v>0</v>
      </c>
      <c r="F1533" s="320">
        <v>15.9</v>
      </c>
      <c r="G1533" s="320">
        <v>84.7</v>
      </c>
      <c r="H1533" s="316">
        <v>4.4000000000000004</v>
      </c>
      <c r="I1533" s="316">
        <v>274.8</v>
      </c>
    </row>
    <row r="1534" spans="3:9" x14ac:dyDescent="0.2">
      <c r="C1534" s="348">
        <v>44090.083333333328</v>
      </c>
      <c r="D1534" s="320">
        <v>1030.9000000000001</v>
      </c>
      <c r="E1534" s="320">
        <v>0</v>
      </c>
      <c r="F1534" s="320">
        <v>15.8</v>
      </c>
      <c r="G1534" s="320">
        <v>84.8</v>
      </c>
      <c r="H1534" s="316">
        <v>3.7</v>
      </c>
      <c r="I1534" s="316">
        <v>264.8</v>
      </c>
    </row>
    <row r="1535" spans="3:9" x14ac:dyDescent="0.2">
      <c r="C1535" s="348">
        <v>44090.125</v>
      </c>
      <c r="D1535" s="320">
        <v>1030.8</v>
      </c>
      <c r="E1535" s="320">
        <v>0</v>
      </c>
      <c r="F1535" s="320">
        <v>15.8</v>
      </c>
      <c r="G1535" s="320">
        <v>83.7</v>
      </c>
      <c r="H1535" s="316">
        <v>5</v>
      </c>
      <c r="I1535" s="316">
        <v>292.7</v>
      </c>
    </row>
    <row r="1536" spans="3:9" x14ac:dyDescent="0.2">
      <c r="C1536" s="348">
        <v>44090.166666666672</v>
      </c>
      <c r="D1536" s="320">
        <v>1030.8</v>
      </c>
      <c r="E1536" s="320">
        <v>0</v>
      </c>
      <c r="F1536" s="320">
        <v>15.7</v>
      </c>
      <c r="G1536" s="320">
        <v>83.8</v>
      </c>
      <c r="H1536" s="316">
        <v>4.5999999999999996</v>
      </c>
      <c r="I1536" s="316">
        <v>297.60000000000002</v>
      </c>
    </row>
    <row r="1537" spans="3:9" x14ac:dyDescent="0.2">
      <c r="C1537" s="348">
        <v>44090.208333333328</v>
      </c>
      <c r="D1537" s="320">
        <v>1031.3</v>
      </c>
      <c r="E1537" s="320">
        <v>0</v>
      </c>
      <c r="F1537" s="320">
        <v>15.7</v>
      </c>
      <c r="G1537" s="320">
        <v>83.3</v>
      </c>
      <c r="H1537" s="316">
        <v>4.7</v>
      </c>
      <c r="I1537" s="316">
        <v>299.39999999999998</v>
      </c>
    </row>
    <row r="1538" spans="3:9" x14ac:dyDescent="0.2">
      <c r="C1538" s="348">
        <v>44090.25</v>
      </c>
      <c r="D1538" s="320">
        <v>1032</v>
      </c>
      <c r="E1538" s="320">
        <v>0</v>
      </c>
      <c r="F1538" s="320">
        <v>15.9</v>
      </c>
      <c r="G1538" s="320">
        <v>82.3</v>
      </c>
      <c r="H1538" s="316">
        <v>4.8</v>
      </c>
      <c r="I1538" s="316">
        <v>300.10000000000002</v>
      </c>
    </row>
    <row r="1539" spans="3:9" x14ac:dyDescent="0.2">
      <c r="C1539" s="348">
        <v>44090.291666666672</v>
      </c>
      <c r="D1539" s="320">
        <v>1032.5999999999999</v>
      </c>
      <c r="E1539" s="320">
        <v>0</v>
      </c>
      <c r="F1539" s="320">
        <v>16.100000000000001</v>
      </c>
      <c r="G1539" s="320">
        <v>81.2</v>
      </c>
      <c r="H1539" s="316">
        <v>4.7</v>
      </c>
      <c r="I1539" s="316">
        <v>289.8</v>
      </c>
    </row>
    <row r="1540" spans="3:9" x14ac:dyDescent="0.2">
      <c r="C1540" s="348">
        <v>44090.333333333328</v>
      </c>
      <c r="D1540" s="320">
        <v>1033</v>
      </c>
      <c r="E1540" s="320">
        <v>0</v>
      </c>
      <c r="F1540" s="320">
        <v>16.600000000000001</v>
      </c>
      <c r="G1540" s="320">
        <v>79.099999999999994</v>
      </c>
      <c r="H1540" s="316">
        <v>6</v>
      </c>
      <c r="I1540" s="316">
        <v>269.2</v>
      </c>
    </row>
    <row r="1541" spans="3:9" x14ac:dyDescent="0.2">
      <c r="C1541" s="348">
        <v>44090.375</v>
      </c>
      <c r="D1541" s="320">
        <v>1032.7</v>
      </c>
      <c r="E1541" s="320">
        <v>0</v>
      </c>
      <c r="F1541" s="320">
        <v>16.600000000000001</v>
      </c>
      <c r="G1541" s="320">
        <v>78.5</v>
      </c>
      <c r="H1541" s="316">
        <v>6.3</v>
      </c>
      <c r="I1541" s="316">
        <v>233.9</v>
      </c>
    </row>
    <row r="1542" spans="3:9" x14ac:dyDescent="0.2">
      <c r="C1542" s="348">
        <v>44090.416666666672</v>
      </c>
      <c r="D1542" s="320">
        <v>1032.4000000000001</v>
      </c>
      <c r="E1542" s="320">
        <v>0</v>
      </c>
      <c r="F1542" s="320">
        <v>16.8</v>
      </c>
      <c r="G1542" s="320">
        <v>76.599999999999994</v>
      </c>
      <c r="H1542" s="316">
        <v>6.2</v>
      </c>
      <c r="I1542" s="316">
        <v>219.9</v>
      </c>
    </row>
    <row r="1543" spans="3:9" x14ac:dyDescent="0.2">
      <c r="C1543" s="348">
        <v>44090.458333333328</v>
      </c>
      <c r="D1543" s="320">
        <v>1032.2</v>
      </c>
      <c r="E1543" s="320">
        <v>0</v>
      </c>
      <c r="F1543" s="320">
        <v>17.2</v>
      </c>
      <c r="G1543" s="320">
        <v>72.900000000000006</v>
      </c>
      <c r="H1543" s="316">
        <v>5</v>
      </c>
      <c r="I1543" s="316">
        <v>248.5</v>
      </c>
    </row>
    <row r="1544" spans="3:9" x14ac:dyDescent="0.2">
      <c r="C1544" s="348">
        <v>44090.5</v>
      </c>
      <c r="D1544" s="320">
        <v>1031.4000000000001</v>
      </c>
      <c r="E1544" s="320">
        <v>0</v>
      </c>
      <c r="F1544" s="320">
        <v>17.3</v>
      </c>
      <c r="G1544" s="320">
        <v>73</v>
      </c>
      <c r="H1544" s="316">
        <v>6.4</v>
      </c>
      <c r="I1544" s="316">
        <v>219.4</v>
      </c>
    </row>
    <row r="1545" spans="3:9" x14ac:dyDescent="0.2">
      <c r="C1545" s="348">
        <v>44090.541666666672</v>
      </c>
      <c r="D1545" s="320">
        <v>1030.7</v>
      </c>
      <c r="E1545" s="320">
        <v>0</v>
      </c>
      <c r="F1545" s="320">
        <v>17.399999999999999</v>
      </c>
      <c r="G1545" s="320">
        <v>72.7</v>
      </c>
      <c r="H1545" s="316">
        <v>6.5</v>
      </c>
      <c r="I1545" s="316">
        <v>216</v>
      </c>
    </row>
    <row r="1546" spans="3:9" x14ac:dyDescent="0.2">
      <c r="C1546" s="348">
        <v>44090.583333333328</v>
      </c>
      <c r="D1546" s="320">
        <v>1030.4000000000001</v>
      </c>
      <c r="E1546" s="320">
        <v>0</v>
      </c>
      <c r="F1546" s="320">
        <v>17.3</v>
      </c>
      <c r="G1546" s="320">
        <v>72.3</v>
      </c>
      <c r="H1546" s="316">
        <v>6.3</v>
      </c>
      <c r="I1546" s="316">
        <v>210</v>
      </c>
    </row>
    <row r="1547" spans="3:9" x14ac:dyDescent="0.2">
      <c r="C1547" s="348">
        <v>44090.625</v>
      </c>
      <c r="D1547" s="320">
        <v>1030.4000000000001</v>
      </c>
      <c r="E1547" s="320">
        <v>0</v>
      </c>
      <c r="F1547" s="320">
        <v>17.100000000000001</v>
      </c>
      <c r="G1547" s="320">
        <v>72.099999999999994</v>
      </c>
      <c r="H1547" s="316">
        <v>5.9</v>
      </c>
      <c r="I1547" s="316">
        <v>200.1</v>
      </c>
    </row>
    <row r="1548" spans="3:9" x14ac:dyDescent="0.2">
      <c r="C1548" s="348">
        <v>44090.666666666672</v>
      </c>
      <c r="D1548" s="320">
        <v>1030.7</v>
      </c>
      <c r="E1548" s="320">
        <v>0</v>
      </c>
      <c r="F1548" s="320">
        <v>17</v>
      </c>
      <c r="G1548" s="320">
        <v>72.599999999999994</v>
      </c>
      <c r="H1548" s="316">
        <v>6.1</v>
      </c>
      <c r="I1548" s="316">
        <v>205.9</v>
      </c>
    </row>
    <row r="1549" spans="3:9" x14ac:dyDescent="0.2">
      <c r="C1549" s="348">
        <v>44090.708333333328</v>
      </c>
      <c r="D1549" s="320">
        <v>1030.9000000000001</v>
      </c>
      <c r="E1549" s="320">
        <v>0</v>
      </c>
      <c r="F1549" s="320">
        <v>16.8</v>
      </c>
      <c r="G1549" s="320">
        <v>72.7</v>
      </c>
      <c r="H1549" s="316">
        <v>6.3</v>
      </c>
      <c r="I1549" s="316">
        <v>193.7</v>
      </c>
    </row>
    <row r="1550" spans="3:9" x14ac:dyDescent="0.2">
      <c r="C1550" s="348">
        <v>44090.75</v>
      </c>
      <c r="D1550" s="320">
        <v>1031.5</v>
      </c>
      <c r="E1550" s="320">
        <v>0</v>
      </c>
      <c r="F1550" s="320">
        <v>16.600000000000001</v>
      </c>
      <c r="G1550" s="320">
        <v>73.8</v>
      </c>
      <c r="H1550" s="316">
        <v>6.4</v>
      </c>
      <c r="I1550" s="316">
        <v>194.5</v>
      </c>
    </row>
    <row r="1551" spans="3:9" x14ac:dyDescent="0.2">
      <c r="C1551" s="348">
        <v>44090.791666666672</v>
      </c>
      <c r="D1551" s="320">
        <v>1032</v>
      </c>
      <c r="E1551" s="320">
        <v>0</v>
      </c>
      <c r="F1551" s="320">
        <v>16.5</v>
      </c>
      <c r="G1551" s="320">
        <v>75.2</v>
      </c>
      <c r="H1551" s="316">
        <v>5.6</v>
      </c>
      <c r="I1551" s="316">
        <v>209.8</v>
      </c>
    </row>
    <row r="1552" spans="3:9" x14ac:dyDescent="0.2">
      <c r="C1552" s="348">
        <v>44090.833333333328</v>
      </c>
      <c r="D1552" s="320">
        <v>1032.4000000000001</v>
      </c>
      <c r="E1552" s="320">
        <v>0</v>
      </c>
      <c r="F1552" s="320">
        <v>16.3</v>
      </c>
      <c r="G1552" s="320">
        <v>76.599999999999994</v>
      </c>
      <c r="H1552" s="316">
        <v>5.6</v>
      </c>
      <c r="I1552" s="316">
        <v>209.5</v>
      </c>
    </row>
    <row r="1553" spans="3:9" x14ac:dyDescent="0.2">
      <c r="C1553" s="348">
        <v>44090.875</v>
      </c>
      <c r="D1553" s="320">
        <v>1032.5999999999999</v>
      </c>
      <c r="E1553" s="320">
        <v>0</v>
      </c>
      <c r="F1553" s="320">
        <v>16.3</v>
      </c>
      <c r="G1553" s="320">
        <v>76</v>
      </c>
      <c r="H1553" s="316">
        <v>5.5</v>
      </c>
      <c r="I1553" s="316">
        <v>196.6</v>
      </c>
    </row>
    <row r="1554" spans="3:9" x14ac:dyDescent="0.2">
      <c r="C1554" s="348">
        <v>44090.916666666672</v>
      </c>
      <c r="D1554" s="320">
        <v>1032.5</v>
      </c>
      <c r="E1554" s="320">
        <v>0</v>
      </c>
      <c r="F1554" s="320">
        <v>16.399999999999999</v>
      </c>
      <c r="G1554" s="320">
        <v>74.3</v>
      </c>
      <c r="H1554" s="316">
        <v>5.9</v>
      </c>
      <c r="I1554" s="316">
        <v>203.9</v>
      </c>
    </row>
    <row r="1555" spans="3:9" x14ac:dyDescent="0.2">
      <c r="C1555" s="348">
        <v>44090.958333333328</v>
      </c>
      <c r="D1555" s="320">
        <v>1031.8</v>
      </c>
      <c r="E1555" s="320">
        <v>0</v>
      </c>
      <c r="F1555" s="320">
        <v>16.2</v>
      </c>
      <c r="G1555" s="320">
        <v>74.599999999999994</v>
      </c>
      <c r="H1555" s="316">
        <v>6</v>
      </c>
      <c r="I1555" s="316">
        <v>205.3</v>
      </c>
    </row>
    <row r="1556" spans="3:9" x14ac:dyDescent="0.2">
      <c r="C1556" s="348">
        <v>44091</v>
      </c>
      <c r="D1556" s="320">
        <v>1030.8</v>
      </c>
      <c r="E1556" s="320">
        <v>0</v>
      </c>
      <c r="F1556" s="320">
        <v>16.100000000000001</v>
      </c>
      <c r="G1556" s="320">
        <v>73.8</v>
      </c>
      <c r="H1556" s="316">
        <v>5.4</v>
      </c>
      <c r="I1556" s="316">
        <v>199.7</v>
      </c>
    </row>
    <row r="1557" spans="3:9" x14ac:dyDescent="0.2">
      <c r="C1557" s="348">
        <v>44091.041666666672</v>
      </c>
      <c r="D1557" s="320">
        <v>1030.5</v>
      </c>
      <c r="E1557" s="320">
        <v>0</v>
      </c>
      <c r="F1557" s="320">
        <v>16</v>
      </c>
      <c r="G1557" s="320">
        <v>74.3</v>
      </c>
      <c r="H1557" s="316">
        <v>5.8</v>
      </c>
      <c r="I1557" s="316">
        <v>194.2</v>
      </c>
    </row>
    <row r="1558" spans="3:9" x14ac:dyDescent="0.2">
      <c r="C1558" s="348">
        <v>44091.083333333328</v>
      </c>
      <c r="D1558" s="320">
        <v>1029.9000000000001</v>
      </c>
      <c r="E1558" s="320">
        <v>0</v>
      </c>
      <c r="F1558" s="320">
        <v>15.9</v>
      </c>
      <c r="G1558" s="320">
        <v>75.400000000000006</v>
      </c>
      <c r="H1558" s="316">
        <v>5.2</v>
      </c>
      <c r="I1558" s="316">
        <v>201.7</v>
      </c>
    </row>
    <row r="1559" spans="3:9" x14ac:dyDescent="0.2">
      <c r="C1559" s="348">
        <v>44091.125</v>
      </c>
      <c r="D1559" s="320">
        <v>1029.8</v>
      </c>
      <c r="E1559" s="320">
        <v>0</v>
      </c>
      <c r="F1559" s="320">
        <v>15.8</v>
      </c>
      <c r="G1559" s="320">
        <v>76.5</v>
      </c>
      <c r="H1559" s="316">
        <v>3.6</v>
      </c>
      <c r="I1559" s="316">
        <v>155.30000000000001</v>
      </c>
    </row>
    <row r="1560" spans="3:9" x14ac:dyDescent="0.2">
      <c r="C1560" s="348">
        <v>44091.166666666672</v>
      </c>
      <c r="D1560" s="320">
        <v>1029.9000000000001</v>
      </c>
      <c r="E1560" s="320">
        <v>0</v>
      </c>
      <c r="F1560" s="320">
        <v>15.4</v>
      </c>
      <c r="G1560" s="320">
        <v>79.599999999999994</v>
      </c>
      <c r="H1560" s="316">
        <v>3.1</v>
      </c>
      <c r="I1560" s="316">
        <v>2.2000000000000002</v>
      </c>
    </row>
    <row r="1561" spans="3:9" x14ac:dyDescent="0.2">
      <c r="C1561" s="348">
        <v>44091.208333333328</v>
      </c>
      <c r="D1561" s="320">
        <v>1029.8</v>
      </c>
      <c r="E1561" s="320">
        <v>0</v>
      </c>
      <c r="F1561" s="320">
        <v>15.2</v>
      </c>
      <c r="G1561" s="320">
        <v>80.8</v>
      </c>
      <c r="H1561" s="316">
        <v>3.3</v>
      </c>
      <c r="I1561" s="316">
        <v>1.6</v>
      </c>
    </row>
    <row r="1562" spans="3:9" x14ac:dyDescent="0.2">
      <c r="C1562" s="348">
        <v>44091.25</v>
      </c>
      <c r="D1562" s="320">
        <v>1030.9000000000001</v>
      </c>
      <c r="E1562" s="320">
        <v>0</v>
      </c>
      <c r="F1562" s="320">
        <v>15.2</v>
      </c>
      <c r="G1562" s="320">
        <v>81.599999999999994</v>
      </c>
      <c r="H1562" s="316">
        <v>2.9</v>
      </c>
      <c r="I1562" s="316">
        <v>349.8</v>
      </c>
    </row>
    <row r="1563" spans="3:9" x14ac:dyDescent="0.2">
      <c r="C1563" s="348">
        <v>44091.291666666672</v>
      </c>
      <c r="D1563" s="320">
        <v>1030.8</v>
      </c>
      <c r="E1563" s="320">
        <v>0</v>
      </c>
      <c r="F1563" s="320">
        <v>15.4</v>
      </c>
      <c r="G1563" s="320">
        <v>80.2</v>
      </c>
      <c r="H1563" s="316">
        <v>2.9</v>
      </c>
      <c r="I1563" s="316">
        <v>335</v>
      </c>
    </row>
    <row r="1564" spans="3:9" x14ac:dyDescent="0.2">
      <c r="C1564" s="348">
        <v>44091.333333333328</v>
      </c>
      <c r="D1564" s="320">
        <v>1031</v>
      </c>
      <c r="E1564" s="320">
        <v>0</v>
      </c>
      <c r="F1564" s="320">
        <v>16.3</v>
      </c>
      <c r="G1564" s="320">
        <v>73.900000000000006</v>
      </c>
      <c r="H1564" s="316">
        <v>4</v>
      </c>
      <c r="I1564" s="316">
        <v>245.5</v>
      </c>
    </row>
    <row r="1565" spans="3:9" x14ac:dyDescent="0.2">
      <c r="C1565" s="348">
        <v>44091.375</v>
      </c>
      <c r="D1565" s="320">
        <v>1030.9000000000001</v>
      </c>
      <c r="E1565" s="320">
        <v>0</v>
      </c>
      <c r="F1565" s="320">
        <v>16.3</v>
      </c>
      <c r="G1565" s="320">
        <v>75.3</v>
      </c>
      <c r="H1565" s="316">
        <v>4.0999999999999996</v>
      </c>
      <c r="I1565" s="316">
        <v>349.8</v>
      </c>
    </row>
    <row r="1566" spans="3:9" x14ac:dyDescent="0.2">
      <c r="C1566" s="348">
        <v>44091.416666666672</v>
      </c>
      <c r="D1566" s="320">
        <v>1030.2</v>
      </c>
      <c r="E1566" s="320">
        <v>0</v>
      </c>
      <c r="F1566" s="320">
        <v>16.899999999999999</v>
      </c>
      <c r="G1566" s="320">
        <v>70.3</v>
      </c>
      <c r="H1566" s="316">
        <v>5</v>
      </c>
      <c r="I1566" s="316">
        <v>243.7</v>
      </c>
    </row>
    <row r="1567" spans="3:9" x14ac:dyDescent="0.2">
      <c r="C1567" s="348">
        <v>44091.458333333328</v>
      </c>
      <c r="D1567" s="320">
        <v>1029.2</v>
      </c>
      <c r="E1567" s="320">
        <v>0</v>
      </c>
      <c r="F1567" s="320">
        <v>17.5</v>
      </c>
      <c r="G1567" s="320">
        <v>67.8</v>
      </c>
      <c r="H1567" s="316">
        <v>4.5</v>
      </c>
      <c r="I1567" s="316">
        <v>246.1</v>
      </c>
    </row>
    <row r="1568" spans="3:9" x14ac:dyDescent="0.2">
      <c r="C1568" s="348">
        <v>44091.5</v>
      </c>
      <c r="D1568" s="320">
        <v>1028.7</v>
      </c>
      <c r="E1568" s="320">
        <v>0</v>
      </c>
      <c r="F1568" s="320">
        <v>17.899999999999999</v>
      </c>
      <c r="G1568" s="320">
        <v>66</v>
      </c>
      <c r="H1568" s="316">
        <v>5.4</v>
      </c>
      <c r="I1568" s="316">
        <v>261.7</v>
      </c>
    </row>
    <row r="1569" spans="3:9" x14ac:dyDescent="0.2">
      <c r="C1569" s="348">
        <v>44091.541666666672</v>
      </c>
      <c r="D1569" s="320">
        <v>1028</v>
      </c>
      <c r="E1569" s="320">
        <v>0</v>
      </c>
      <c r="F1569" s="320">
        <v>18.100000000000001</v>
      </c>
      <c r="G1569" s="320">
        <v>65.3</v>
      </c>
      <c r="H1569" s="316">
        <v>5.2</v>
      </c>
      <c r="I1569" s="316">
        <v>243.3</v>
      </c>
    </row>
    <row r="1570" spans="3:9" x14ac:dyDescent="0.2">
      <c r="C1570" s="348">
        <v>44091.583333333328</v>
      </c>
      <c r="D1570" s="320">
        <v>1027.5</v>
      </c>
      <c r="E1570" s="320">
        <v>0</v>
      </c>
      <c r="F1570" s="320">
        <v>17.899999999999999</v>
      </c>
      <c r="G1570" s="320">
        <v>65</v>
      </c>
      <c r="H1570" s="316">
        <v>5.5</v>
      </c>
      <c r="I1570" s="316">
        <v>243.1</v>
      </c>
    </row>
    <row r="1571" spans="3:9" x14ac:dyDescent="0.2">
      <c r="C1571" s="348">
        <v>44091.625</v>
      </c>
      <c r="D1571" s="320">
        <v>1028</v>
      </c>
      <c r="E1571" s="320">
        <v>0</v>
      </c>
      <c r="F1571" s="320">
        <v>17.399999999999999</v>
      </c>
      <c r="G1571" s="320">
        <v>68.099999999999994</v>
      </c>
      <c r="H1571" s="316">
        <v>5.8</v>
      </c>
      <c r="I1571" s="316">
        <v>227.3</v>
      </c>
    </row>
    <row r="1572" spans="3:9" x14ac:dyDescent="0.2">
      <c r="C1572" s="348">
        <v>44091.666666666672</v>
      </c>
      <c r="D1572" s="320">
        <v>1028.3</v>
      </c>
      <c r="E1572" s="320">
        <v>0</v>
      </c>
      <c r="F1572" s="320">
        <v>16.8</v>
      </c>
      <c r="G1572" s="320">
        <v>71.400000000000006</v>
      </c>
      <c r="H1572" s="316">
        <v>5.9</v>
      </c>
      <c r="I1572" s="316">
        <v>206.6</v>
      </c>
    </row>
    <row r="1573" spans="3:9" x14ac:dyDescent="0.2">
      <c r="C1573" s="348">
        <v>44091.708333333328</v>
      </c>
      <c r="D1573" s="320">
        <v>1029.2</v>
      </c>
      <c r="E1573" s="320">
        <v>0</v>
      </c>
      <c r="F1573" s="320">
        <v>16.399999999999999</v>
      </c>
      <c r="G1573" s="320">
        <v>72.400000000000006</v>
      </c>
      <c r="H1573" s="316">
        <v>5.2</v>
      </c>
      <c r="I1573" s="316">
        <v>196.2</v>
      </c>
    </row>
    <row r="1574" spans="3:9" x14ac:dyDescent="0.2">
      <c r="C1574" s="348">
        <v>44091.75</v>
      </c>
      <c r="D1574" s="320">
        <v>1029.7</v>
      </c>
      <c r="E1574" s="320">
        <v>0</v>
      </c>
      <c r="F1574" s="320">
        <v>16.399999999999999</v>
      </c>
      <c r="G1574" s="320">
        <v>71.900000000000006</v>
      </c>
      <c r="H1574" s="316">
        <v>4.9000000000000004</v>
      </c>
      <c r="I1574" s="316">
        <v>196</v>
      </c>
    </row>
    <row r="1575" spans="3:9" x14ac:dyDescent="0.2">
      <c r="C1575" s="348">
        <v>44091.791666666672</v>
      </c>
      <c r="D1575" s="320">
        <v>1030</v>
      </c>
      <c r="E1575" s="320">
        <v>0</v>
      </c>
      <c r="F1575" s="320">
        <v>16.2</v>
      </c>
      <c r="G1575" s="320">
        <v>73.599999999999994</v>
      </c>
      <c r="H1575" s="316">
        <v>5.2</v>
      </c>
      <c r="I1575" s="316">
        <v>194.1</v>
      </c>
    </row>
    <row r="1576" spans="3:9" x14ac:dyDescent="0.2">
      <c r="C1576" s="348">
        <v>44091.833333333328</v>
      </c>
      <c r="D1576" s="320">
        <v>1030.3</v>
      </c>
      <c r="E1576" s="320">
        <v>0</v>
      </c>
      <c r="F1576" s="320">
        <v>16.2</v>
      </c>
      <c r="G1576" s="320">
        <v>73.2</v>
      </c>
      <c r="H1576" s="316">
        <v>3</v>
      </c>
      <c r="I1576" s="316">
        <v>218.2</v>
      </c>
    </row>
    <row r="1577" spans="3:9" x14ac:dyDescent="0.2">
      <c r="C1577" s="348">
        <v>44091.875</v>
      </c>
      <c r="D1577" s="320">
        <v>1030.2</v>
      </c>
      <c r="E1577" s="320">
        <v>0</v>
      </c>
      <c r="F1577" s="320">
        <v>15.9</v>
      </c>
      <c r="G1577" s="320">
        <v>76.2</v>
      </c>
      <c r="H1577" s="316">
        <v>3</v>
      </c>
      <c r="I1577" s="316">
        <v>3</v>
      </c>
    </row>
    <row r="1578" spans="3:9" x14ac:dyDescent="0.2">
      <c r="C1578" s="348">
        <v>44091.916666666672</v>
      </c>
      <c r="D1578" s="298" t="s">
        <v>380</v>
      </c>
      <c r="E1578" s="298" t="s">
        <v>380</v>
      </c>
      <c r="F1578" s="298" t="s">
        <v>380</v>
      </c>
      <c r="G1578" s="298" t="s">
        <v>380</v>
      </c>
      <c r="H1578" s="298" t="s">
        <v>380</v>
      </c>
      <c r="I1578" s="298" t="s">
        <v>380</v>
      </c>
    </row>
    <row r="1579" spans="3:9" x14ac:dyDescent="0.2">
      <c r="C1579" s="348">
        <v>44091.958333333328</v>
      </c>
      <c r="D1579" s="298" t="s">
        <v>380</v>
      </c>
      <c r="E1579" s="298" t="s">
        <v>380</v>
      </c>
      <c r="F1579" s="298" t="s">
        <v>380</v>
      </c>
      <c r="G1579" s="298" t="s">
        <v>380</v>
      </c>
      <c r="H1579" s="298" t="s">
        <v>380</v>
      </c>
      <c r="I1579" s="298" t="s">
        <v>380</v>
      </c>
    </row>
    <row r="1580" spans="3:9" x14ac:dyDescent="0.2">
      <c r="C1580" s="348">
        <v>44092</v>
      </c>
      <c r="D1580" s="298" t="s">
        <v>380</v>
      </c>
      <c r="E1580" s="298" t="s">
        <v>380</v>
      </c>
      <c r="F1580" s="298" t="s">
        <v>380</v>
      </c>
      <c r="G1580" s="298" t="s">
        <v>380</v>
      </c>
      <c r="H1580" s="298" t="s">
        <v>380</v>
      </c>
      <c r="I1580" s="298" t="s">
        <v>380</v>
      </c>
    </row>
    <row r="1581" spans="3:9" x14ac:dyDescent="0.2">
      <c r="C1581" s="348">
        <v>44092.041666666672</v>
      </c>
      <c r="D1581" s="298" t="s">
        <v>380</v>
      </c>
      <c r="E1581" s="298" t="s">
        <v>380</v>
      </c>
      <c r="F1581" s="298" t="s">
        <v>380</v>
      </c>
      <c r="G1581" s="298" t="s">
        <v>380</v>
      </c>
      <c r="H1581" s="298" t="s">
        <v>380</v>
      </c>
      <c r="I1581" s="298" t="s">
        <v>380</v>
      </c>
    </row>
    <row r="1582" spans="3:9" x14ac:dyDescent="0.2">
      <c r="C1582" s="348">
        <v>44092.083333333328</v>
      </c>
      <c r="D1582" s="298" t="s">
        <v>380</v>
      </c>
      <c r="E1582" s="298" t="s">
        <v>380</v>
      </c>
      <c r="F1582" s="298" t="s">
        <v>380</v>
      </c>
      <c r="G1582" s="298" t="s">
        <v>380</v>
      </c>
      <c r="H1582" s="298" t="s">
        <v>380</v>
      </c>
      <c r="I1582" s="298" t="s">
        <v>380</v>
      </c>
    </row>
    <row r="1583" spans="3:9" x14ac:dyDescent="0.2">
      <c r="C1583" s="348">
        <v>44092.125</v>
      </c>
      <c r="D1583" s="298" t="s">
        <v>380</v>
      </c>
      <c r="E1583" s="298" t="s">
        <v>380</v>
      </c>
      <c r="F1583" s="298" t="s">
        <v>380</v>
      </c>
      <c r="G1583" s="298" t="s">
        <v>380</v>
      </c>
      <c r="H1583" s="298" t="s">
        <v>380</v>
      </c>
      <c r="I1583" s="298" t="s">
        <v>380</v>
      </c>
    </row>
    <row r="1584" spans="3:9" x14ac:dyDescent="0.2">
      <c r="C1584" s="348">
        <v>44092.166666666672</v>
      </c>
      <c r="D1584" s="298" t="s">
        <v>380</v>
      </c>
      <c r="E1584" s="298" t="s">
        <v>380</v>
      </c>
      <c r="F1584" s="298" t="s">
        <v>380</v>
      </c>
      <c r="G1584" s="298" t="s">
        <v>380</v>
      </c>
      <c r="H1584" s="298" t="s">
        <v>380</v>
      </c>
      <c r="I1584" s="298" t="s">
        <v>380</v>
      </c>
    </row>
    <row r="1585" spans="3:9" x14ac:dyDescent="0.2">
      <c r="C1585" s="348">
        <v>44092.208333333328</v>
      </c>
      <c r="D1585" s="298" t="s">
        <v>380</v>
      </c>
      <c r="E1585" s="298" t="s">
        <v>380</v>
      </c>
      <c r="F1585" s="298" t="s">
        <v>380</v>
      </c>
      <c r="G1585" s="298" t="s">
        <v>380</v>
      </c>
      <c r="H1585" s="298" t="s">
        <v>380</v>
      </c>
      <c r="I1585" s="298" t="s">
        <v>380</v>
      </c>
    </row>
    <row r="1586" spans="3:9" x14ac:dyDescent="0.2">
      <c r="C1586" s="348">
        <v>44092.25</v>
      </c>
      <c r="D1586" s="298" t="s">
        <v>380</v>
      </c>
      <c r="E1586" s="298" t="s">
        <v>380</v>
      </c>
      <c r="F1586" s="298" t="s">
        <v>380</v>
      </c>
      <c r="G1586" s="298" t="s">
        <v>380</v>
      </c>
      <c r="H1586" s="298" t="s">
        <v>380</v>
      </c>
      <c r="I1586" s="298" t="s">
        <v>380</v>
      </c>
    </row>
    <row r="1587" spans="3:9" x14ac:dyDescent="0.2">
      <c r="C1587" s="348">
        <v>44092.291666666672</v>
      </c>
      <c r="D1587" s="298" t="s">
        <v>380</v>
      </c>
      <c r="E1587" s="298" t="s">
        <v>380</v>
      </c>
      <c r="F1587" s="298" t="s">
        <v>380</v>
      </c>
      <c r="G1587" s="298" t="s">
        <v>380</v>
      </c>
      <c r="H1587" s="298" t="s">
        <v>380</v>
      </c>
      <c r="I1587" s="298" t="s">
        <v>380</v>
      </c>
    </row>
    <row r="1588" spans="3:9" x14ac:dyDescent="0.2">
      <c r="C1588" s="348">
        <v>44092.333333333328</v>
      </c>
      <c r="D1588" s="298" t="s">
        <v>380</v>
      </c>
      <c r="E1588" s="298" t="s">
        <v>380</v>
      </c>
      <c r="F1588" s="298" t="s">
        <v>380</v>
      </c>
      <c r="G1588" s="298" t="s">
        <v>380</v>
      </c>
      <c r="H1588" s="298" t="s">
        <v>380</v>
      </c>
      <c r="I1588" s="298" t="s">
        <v>380</v>
      </c>
    </row>
    <row r="1589" spans="3:9" x14ac:dyDescent="0.2">
      <c r="C1589" s="348">
        <v>44092.375</v>
      </c>
      <c r="D1589" s="298" t="s">
        <v>380</v>
      </c>
      <c r="E1589" s="298" t="s">
        <v>380</v>
      </c>
      <c r="F1589" s="298" t="s">
        <v>380</v>
      </c>
      <c r="G1589" s="298" t="s">
        <v>380</v>
      </c>
      <c r="H1589" s="298" t="s">
        <v>380</v>
      </c>
      <c r="I1589" s="298" t="s">
        <v>380</v>
      </c>
    </row>
    <row r="1590" spans="3:9" x14ac:dyDescent="0.2">
      <c r="C1590" s="348">
        <v>44092.416666666672</v>
      </c>
      <c r="D1590" s="298" t="s">
        <v>380</v>
      </c>
      <c r="E1590" s="298" t="s">
        <v>380</v>
      </c>
      <c r="F1590" s="298" t="s">
        <v>380</v>
      </c>
      <c r="G1590" s="298" t="s">
        <v>380</v>
      </c>
      <c r="H1590" s="298" t="s">
        <v>380</v>
      </c>
      <c r="I1590" s="298" t="s">
        <v>380</v>
      </c>
    </row>
    <row r="1591" spans="3:9" x14ac:dyDescent="0.2">
      <c r="C1591" s="348">
        <v>44092.458333333328</v>
      </c>
      <c r="D1591" s="298" t="s">
        <v>380</v>
      </c>
      <c r="E1591" s="298" t="s">
        <v>380</v>
      </c>
      <c r="F1591" s="298" t="s">
        <v>380</v>
      </c>
      <c r="G1591" s="298" t="s">
        <v>380</v>
      </c>
      <c r="H1591" s="298" t="s">
        <v>380</v>
      </c>
      <c r="I1591" s="298" t="s">
        <v>380</v>
      </c>
    </row>
    <row r="1592" spans="3:9" x14ac:dyDescent="0.2">
      <c r="C1592" s="348">
        <v>44092.5</v>
      </c>
      <c r="D1592" s="298" t="s">
        <v>380</v>
      </c>
      <c r="E1592" s="298" t="s">
        <v>380</v>
      </c>
      <c r="F1592" s="298" t="s">
        <v>380</v>
      </c>
      <c r="G1592" s="298" t="s">
        <v>380</v>
      </c>
      <c r="H1592" s="298" t="s">
        <v>380</v>
      </c>
      <c r="I1592" s="298" t="s">
        <v>380</v>
      </c>
    </row>
    <row r="1593" spans="3:9" x14ac:dyDescent="0.2">
      <c r="C1593" s="348">
        <v>44092.541666666672</v>
      </c>
      <c r="D1593" s="298" t="s">
        <v>380</v>
      </c>
      <c r="E1593" s="298" t="s">
        <v>380</v>
      </c>
      <c r="F1593" s="298" t="s">
        <v>380</v>
      </c>
      <c r="G1593" s="298" t="s">
        <v>380</v>
      </c>
      <c r="H1593" s="298" t="s">
        <v>380</v>
      </c>
      <c r="I1593" s="298" t="s">
        <v>380</v>
      </c>
    </row>
    <row r="1594" spans="3:9" x14ac:dyDescent="0.2">
      <c r="C1594" s="348">
        <v>44092.583333333328</v>
      </c>
      <c r="D1594" s="298" t="s">
        <v>380</v>
      </c>
      <c r="E1594" s="298" t="s">
        <v>380</v>
      </c>
      <c r="F1594" s="298" t="s">
        <v>380</v>
      </c>
      <c r="G1594" s="298" t="s">
        <v>380</v>
      </c>
      <c r="H1594" s="298" t="s">
        <v>380</v>
      </c>
      <c r="I1594" s="298" t="s">
        <v>380</v>
      </c>
    </row>
    <row r="1595" spans="3:9" x14ac:dyDescent="0.2">
      <c r="C1595" s="348">
        <v>44092.625</v>
      </c>
      <c r="D1595" s="298" t="s">
        <v>380</v>
      </c>
      <c r="E1595" s="298" t="s">
        <v>380</v>
      </c>
      <c r="F1595" s="298" t="s">
        <v>380</v>
      </c>
      <c r="G1595" s="298" t="s">
        <v>380</v>
      </c>
      <c r="H1595" s="298" t="s">
        <v>380</v>
      </c>
      <c r="I1595" s="298" t="s">
        <v>380</v>
      </c>
    </row>
    <row r="1596" spans="3:9" x14ac:dyDescent="0.2">
      <c r="C1596" s="348">
        <v>44092.666666666672</v>
      </c>
      <c r="D1596" s="298" t="s">
        <v>380</v>
      </c>
      <c r="E1596" s="298" t="s">
        <v>380</v>
      </c>
      <c r="F1596" s="298" t="s">
        <v>380</v>
      </c>
      <c r="G1596" s="298" t="s">
        <v>380</v>
      </c>
      <c r="H1596" s="298" t="s">
        <v>380</v>
      </c>
      <c r="I1596" s="298" t="s">
        <v>380</v>
      </c>
    </row>
    <row r="1597" spans="3:9" x14ac:dyDescent="0.2">
      <c r="C1597" s="348">
        <v>44092.708333333328</v>
      </c>
      <c r="D1597" s="298" t="s">
        <v>380</v>
      </c>
      <c r="E1597" s="298" t="s">
        <v>380</v>
      </c>
      <c r="F1597" s="298" t="s">
        <v>380</v>
      </c>
      <c r="G1597" s="298" t="s">
        <v>380</v>
      </c>
      <c r="H1597" s="298" t="s">
        <v>380</v>
      </c>
      <c r="I1597" s="298" t="s">
        <v>380</v>
      </c>
    </row>
    <row r="1598" spans="3:9" x14ac:dyDescent="0.2">
      <c r="C1598" s="348">
        <v>44092.75</v>
      </c>
      <c r="D1598" s="298" t="s">
        <v>380</v>
      </c>
      <c r="E1598" s="298" t="s">
        <v>380</v>
      </c>
      <c r="F1598" s="298" t="s">
        <v>380</v>
      </c>
      <c r="G1598" s="298" t="s">
        <v>380</v>
      </c>
      <c r="H1598" s="298" t="s">
        <v>380</v>
      </c>
      <c r="I1598" s="298" t="s">
        <v>380</v>
      </c>
    </row>
    <row r="1599" spans="3:9" x14ac:dyDescent="0.2">
      <c r="C1599" s="348">
        <v>44092.791666666672</v>
      </c>
      <c r="D1599" s="298" t="s">
        <v>380</v>
      </c>
      <c r="E1599" s="298" t="s">
        <v>380</v>
      </c>
      <c r="F1599" s="298" t="s">
        <v>380</v>
      </c>
      <c r="G1599" s="298" t="s">
        <v>380</v>
      </c>
      <c r="H1599" s="298" t="s">
        <v>380</v>
      </c>
      <c r="I1599" s="298" t="s">
        <v>380</v>
      </c>
    </row>
    <row r="1600" spans="3:9" x14ac:dyDescent="0.2">
      <c r="C1600" s="348">
        <v>44092.833333333328</v>
      </c>
      <c r="D1600" s="298" t="s">
        <v>380</v>
      </c>
      <c r="E1600" s="298" t="s">
        <v>380</v>
      </c>
      <c r="F1600" s="298" t="s">
        <v>380</v>
      </c>
      <c r="G1600" s="298" t="s">
        <v>380</v>
      </c>
      <c r="H1600" s="298" t="s">
        <v>380</v>
      </c>
      <c r="I1600" s="298" t="s">
        <v>380</v>
      </c>
    </row>
    <row r="1601" spans="3:9" x14ac:dyDescent="0.2">
      <c r="C1601" s="348">
        <v>44092.875</v>
      </c>
      <c r="D1601" s="298" t="s">
        <v>380</v>
      </c>
      <c r="E1601" s="298" t="s">
        <v>380</v>
      </c>
      <c r="F1601" s="298" t="s">
        <v>380</v>
      </c>
      <c r="G1601" s="298" t="s">
        <v>380</v>
      </c>
      <c r="H1601" s="298" t="s">
        <v>380</v>
      </c>
      <c r="I1601" s="298" t="s">
        <v>380</v>
      </c>
    </row>
    <row r="1602" spans="3:9" x14ac:dyDescent="0.2">
      <c r="C1602" s="348">
        <v>44092.916666666672</v>
      </c>
      <c r="D1602" s="298" t="s">
        <v>380</v>
      </c>
      <c r="E1602" s="298" t="s">
        <v>380</v>
      </c>
      <c r="F1602" s="298" t="s">
        <v>380</v>
      </c>
      <c r="G1602" s="298" t="s">
        <v>380</v>
      </c>
      <c r="H1602" s="298" t="s">
        <v>380</v>
      </c>
      <c r="I1602" s="298" t="s">
        <v>380</v>
      </c>
    </row>
    <row r="1603" spans="3:9" x14ac:dyDescent="0.2">
      <c r="C1603" s="348">
        <v>44092.958333333328</v>
      </c>
      <c r="D1603" s="298" t="s">
        <v>380</v>
      </c>
      <c r="E1603" s="298" t="s">
        <v>380</v>
      </c>
      <c r="F1603" s="298" t="s">
        <v>380</v>
      </c>
      <c r="G1603" s="298" t="s">
        <v>380</v>
      </c>
      <c r="H1603" s="298" t="s">
        <v>380</v>
      </c>
      <c r="I1603" s="298" t="s">
        <v>380</v>
      </c>
    </row>
    <row r="1604" spans="3:9" x14ac:dyDescent="0.2">
      <c r="C1604" s="348">
        <v>44093</v>
      </c>
      <c r="D1604" s="298" t="s">
        <v>380</v>
      </c>
      <c r="E1604" s="298" t="s">
        <v>380</v>
      </c>
      <c r="F1604" s="298" t="s">
        <v>380</v>
      </c>
      <c r="G1604" s="298" t="s">
        <v>380</v>
      </c>
      <c r="H1604" s="298" t="s">
        <v>380</v>
      </c>
      <c r="I1604" s="298" t="s">
        <v>380</v>
      </c>
    </row>
    <row r="1605" spans="3:9" x14ac:dyDescent="0.2">
      <c r="C1605" s="348">
        <v>44093.041666666672</v>
      </c>
      <c r="D1605" s="298" t="s">
        <v>380</v>
      </c>
      <c r="E1605" s="298" t="s">
        <v>380</v>
      </c>
      <c r="F1605" s="298" t="s">
        <v>380</v>
      </c>
      <c r="G1605" s="298" t="s">
        <v>380</v>
      </c>
      <c r="H1605" s="298" t="s">
        <v>380</v>
      </c>
      <c r="I1605" s="298" t="s">
        <v>380</v>
      </c>
    </row>
    <row r="1606" spans="3:9" x14ac:dyDescent="0.2">
      <c r="C1606" s="348">
        <v>44093.083333333328</v>
      </c>
      <c r="D1606" s="298" t="s">
        <v>380</v>
      </c>
      <c r="E1606" s="298" t="s">
        <v>380</v>
      </c>
      <c r="F1606" s="298" t="s">
        <v>380</v>
      </c>
      <c r="G1606" s="298" t="s">
        <v>380</v>
      </c>
      <c r="H1606" s="298" t="s">
        <v>380</v>
      </c>
      <c r="I1606" s="298" t="s">
        <v>380</v>
      </c>
    </row>
    <row r="1607" spans="3:9" x14ac:dyDescent="0.2">
      <c r="C1607" s="348">
        <v>44093.125</v>
      </c>
      <c r="D1607" s="298" t="s">
        <v>380</v>
      </c>
      <c r="E1607" s="298" t="s">
        <v>380</v>
      </c>
      <c r="F1607" s="298" t="s">
        <v>380</v>
      </c>
      <c r="G1607" s="298" t="s">
        <v>380</v>
      </c>
      <c r="H1607" s="298" t="s">
        <v>380</v>
      </c>
      <c r="I1607" s="298" t="s">
        <v>380</v>
      </c>
    </row>
    <row r="1608" spans="3:9" x14ac:dyDescent="0.2">
      <c r="C1608" s="348">
        <v>44093.166666666672</v>
      </c>
      <c r="D1608" s="298" t="s">
        <v>380</v>
      </c>
      <c r="E1608" s="298" t="s">
        <v>380</v>
      </c>
      <c r="F1608" s="298" t="s">
        <v>380</v>
      </c>
      <c r="G1608" s="298" t="s">
        <v>380</v>
      </c>
      <c r="H1608" s="298" t="s">
        <v>380</v>
      </c>
      <c r="I1608" s="298" t="s">
        <v>380</v>
      </c>
    </row>
    <row r="1609" spans="3:9" x14ac:dyDescent="0.2">
      <c r="C1609" s="348">
        <v>44093.208333333328</v>
      </c>
      <c r="D1609" s="298" t="s">
        <v>380</v>
      </c>
      <c r="E1609" s="298" t="s">
        <v>380</v>
      </c>
      <c r="F1609" s="298" t="s">
        <v>380</v>
      </c>
      <c r="G1609" s="298" t="s">
        <v>380</v>
      </c>
      <c r="H1609" s="298" t="s">
        <v>380</v>
      </c>
      <c r="I1609" s="298" t="s">
        <v>380</v>
      </c>
    </row>
    <row r="1610" spans="3:9" x14ac:dyDescent="0.2">
      <c r="C1610" s="348">
        <v>44093.25</v>
      </c>
      <c r="D1610" s="298" t="s">
        <v>380</v>
      </c>
      <c r="E1610" s="298" t="s">
        <v>380</v>
      </c>
      <c r="F1610" s="298" t="s">
        <v>380</v>
      </c>
      <c r="G1610" s="298" t="s">
        <v>380</v>
      </c>
      <c r="H1610" s="298" t="s">
        <v>380</v>
      </c>
      <c r="I1610" s="298" t="s">
        <v>380</v>
      </c>
    </row>
    <row r="1611" spans="3:9" x14ac:dyDescent="0.2">
      <c r="C1611" s="348">
        <v>44093.291666666672</v>
      </c>
      <c r="D1611" s="298" t="s">
        <v>380</v>
      </c>
      <c r="E1611" s="298" t="s">
        <v>380</v>
      </c>
      <c r="F1611" s="298" t="s">
        <v>380</v>
      </c>
      <c r="G1611" s="298" t="s">
        <v>380</v>
      </c>
      <c r="H1611" s="298" t="s">
        <v>380</v>
      </c>
      <c r="I1611" s="298" t="s">
        <v>380</v>
      </c>
    </row>
    <row r="1612" spans="3:9" x14ac:dyDescent="0.2">
      <c r="C1612" s="348">
        <v>44093.333333333328</v>
      </c>
      <c r="D1612" s="298" t="s">
        <v>380</v>
      </c>
      <c r="E1612" s="298" t="s">
        <v>380</v>
      </c>
      <c r="F1612" s="298" t="s">
        <v>380</v>
      </c>
      <c r="G1612" s="298" t="s">
        <v>380</v>
      </c>
      <c r="H1612" s="298" t="s">
        <v>380</v>
      </c>
      <c r="I1612" s="298" t="s">
        <v>380</v>
      </c>
    </row>
    <row r="1613" spans="3:9" x14ac:dyDescent="0.2">
      <c r="C1613" s="348">
        <v>44093.375</v>
      </c>
      <c r="D1613" s="298" t="s">
        <v>380</v>
      </c>
      <c r="E1613" s="298" t="s">
        <v>380</v>
      </c>
      <c r="F1613" s="298" t="s">
        <v>380</v>
      </c>
      <c r="G1613" s="298" t="s">
        <v>380</v>
      </c>
      <c r="H1613" s="298" t="s">
        <v>380</v>
      </c>
      <c r="I1613" s="298" t="s">
        <v>380</v>
      </c>
    </row>
    <row r="1614" spans="3:9" x14ac:dyDescent="0.2">
      <c r="C1614" s="348">
        <v>44093.416666666672</v>
      </c>
      <c r="D1614" s="298" t="s">
        <v>380</v>
      </c>
      <c r="E1614" s="298" t="s">
        <v>380</v>
      </c>
      <c r="F1614" s="298" t="s">
        <v>380</v>
      </c>
      <c r="G1614" s="298" t="s">
        <v>380</v>
      </c>
      <c r="H1614" s="298" t="s">
        <v>380</v>
      </c>
      <c r="I1614" s="298" t="s">
        <v>380</v>
      </c>
    </row>
    <row r="1615" spans="3:9" x14ac:dyDescent="0.2">
      <c r="C1615" s="348">
        <v>44093.458333333328</v>
      </c>
      <c r="D1615" s="298" t="s">
        <v>380</v>
      </c>
      <c r="E1615" s="298" t="s">
        <v>380</v>
      </c>
      <c r="F1615" s="298" t="s">
        <v>380</v>
      </c>
      <c r="G1615" s="298" t="s">
        <v>380</v>
      </c>
      <c r="H1615" s="298" t="s">
        <v>380</v>
      </c>
      <c r="I1615" s="298" t="s">
        <v>380</v>
      </c>
    </row>
    <row r="1616" spans="3:9" x14ac:dyDescent="0.2">
      <c r="C1616" s="348">
        <v>44093.5</v>
      </c>
      <c r="D1616" s="298" t="s">
        <v>380</v>
      </c>
      <c r="E1616" s="298" t="s">
        <v>380</v>
      </c>
      <c r="F1616" s="298" t="s">
        <v>380</v>
      </c>
      <c r="G1616" s="298" t="s">
        <v>380</v>
      </c>
      <c r="H1616" s="298" t="s">
        <v>380</v>
      </c>
      <c r="I1616" s="298" t="s">
        <v>380</v>
      </c>
    </row>
    <row r="1617" spans="3:9" x14ac:dyDescent="0.2">
      <c r="C1617" s="348">
        <v>44093.541666666672</v>
      </c>
      <c r="D1617" s="298" t="s">
        <v>380</v>
      </c>
      <c r="E1617" s="298" t="s">
        <v>380</v>
      </c>
      <c r="F1617" s="298" t="s">
        <v>380</v>
      </c>
      <c r="G1617" s="298" t="s">
        <v>380</v>
      </c>
      <c r="H1617" s="298" t="s">
        <v>380</v>
      </c>
      <c r="I1617" s="298" t="s">
        <v>380</v>
      </c>
    </row>
    <row r="1618" spans="3:9" x14ac:dyDescent="0.2">
      <c r="C1618" s="348">
        <v>44093.583333333328</v>
      </c>
      <c r="D1618" s="298" t="s">
        <v>380</v>
      </c>
      <c r="E1618" s="298" t="s">
        <v>380</v>
      </c>
      <c r="F1618" s="298" t="s">
        <v>380</v>
      </c>
      <c r="G1618" s="298" t="s">
        <v>380</v>
      </c>
      <c r="H1618" s="298" t="s">
        <v>380</v>
      </c>
      <c r="I1618" s="298" t="s">
        <v>380</v>
      </c>
    </row>
    <row r="1619" spans="3:9" x14ac:dyDescent="0.2">
      <c r="C1619" s="348">
        <v>44093.625</v>
      </c>
      <c r="D1619" s="298" t="s">
        <v>380</v>
      </c>
      <c r="E1619" s="298" t="s">
        <v>380</v>
      </c>
      <c r="F1619" s="298" t="s">
        <v>380</v>
      </c>
      <c r="G1619" s="298" t="s">
        <v>380</v>
      </c>
      <c r="H1619" s="298" t="s">
        <v>380</v>
      </c>
      <c r="I1619" s="298" t="s">
        <v>380</v>
      </c>
    </row>
    <row r="1620" spans="3:9" x14ac:dyDescent="0.2">
      <c r="C1620" s="348">
        <v>44093.666666666672</v>
      </c>
      <c r="D1620" s="298" t="s">
        <v>380</v>
      </c>
      <c r="E1620" s="298" t="s">
        <v>380</v>
      </c>
      <c r="F1620" s="298" t="s">
        <v>380</v>
      </c>
      <c r="G1620" s="298" t="s">
        <v>380</v>
      </c>
      <c r="H1620" s="298" t="s">
        <v>380</v>
      </c>
      <c r="I1620" s="298" t="s">
        <v>380</v>
      </c>
    </row>
    <row r="1621" spans="3:9" x14ac:dyDescent="0.2">
      <c r="C1621" s="348">
        <v>44093.708333333328</v>
      </c>
      <c r="D1621" s="298" t="s">
        <v>380</v>
      </c>
      <c r="E1621" s="298" t="s">
        <v>380</v>
      </c>
      <c r="F1621" s="298" t="s">
        <v>380</v>
      </c>
      <c r="G1621" s="298" t="s">
        <v>380</v>
      </c>
      <c r="H1621" s="298" t="s">
        <v>380</v>
      </c>
      <c r="I1621" s="298" t="s">
        <v>380</v>
      </c>
    </row>
    <row r="1622" spans="3:9" x14ac:dyDescent="0.2">
      <c r="C1622" s="348">
        <v>44093.75</v>
      </c>
      <c r="D1622" s="298" t="s">
        <v>380</v>
      </c>
      <c r="E1622" s="298" t="s">
        <v>380</v>
      </c>
      <c r="F1622" s="298" t="s">
        <v>380</v>
      </c>
      <c r="G1622" s="298" t="s">
        <v>380</v>
      </c>
      <c r="H1622" s="298" t="s">
        <v>380</v>
      </c>
      <c r="I1622" s="298" t="s">
        <v>380</v>
      </c>
    </row>
    <row r="1623" spans="3:9" x14ac:dyDescent="0.2">
      <c r="C1623" s="348">
        <v>44093.791666666672</v>
      </c>
      <c r="D1623" s="298" t="s">
        <v>380</v>
      </c>
      <c r="E1623" s="298" t="s">
        <v>380</v>
      </c>
      <c r="F1623" s="298" t="s">
        <v>380</v>
      </c>
      <c r="G1623" s="298" t="s">
        <v>380</v>
      </c>
      <c r="H1623" s="298" t="s">
        <v>380</v>
      </c>
      <c r="I1623" s="298" t="s">
        <v>380</v>
      </c>
    </row>
    <row r="1624" spans="3:9" x14ac:dyDescent="0.2">
      <c r="C1624" s="348">
        <v>44093.833333333328</v>
      </c>
      <c r="D1624" s="298" t="s">
        <v>380</v>
      </c>
      <c r="E1624" s="298" t="s">
        <v>380</v>
      </c>
      <c r="F1624" s="298" t="s">
        <v>380</v>
      </c>
      <c r="G1624" s="298" t="s">
        <v>380</v>
      </c>
      <c r="H1624" s="298" t="s">
        <v>380</v>
      </c>
      <c r="I1624" s="298" t="s">
        <v>380</v>
      </c>
    </row>
    <row r="1625" spans="3:9" x14ac:dyDescent="0.2">
      <c r="C1625" s="348">
        <v>44093.875</v>
      </c>
      <c r="D1625" s="298" t="s">
        <v>380</v>
      </c>
      <c r="E1625" s="298" t="s">
        <v>380</v>
      </c>
      <c r="F1625" s="298" t="s">
        <v>380</v>
      </c>
      <c r="G1625" s="298" t="s">
        <v>380</v>
      </c>
      <c r="H1625" s="298" t="s">
        <v>380</v>
      </c>
      <c r="I1625" s="298" t="s">
        <v>380</v>
      </c>
    </row>
    <row r="1626" spans="3:9" x14ac:dyDescent="0.2">
      <c r="C1626" s="348">
        <v>44093.916666666672</v>
      </c>
      <c r="D1626" s="298" t="s">
        <v>380</v>
      </c>
      <c r="E1626" s="298" t="s">
        <v>380</v>
      </c>
      <c r="F1626" s="298" t="s">
        <v>380</v>
      </c>
      <c r="G1626" s="298" t="s">
        <v>380</v>
      </c>
      <c r="H1626" s="298" t="s">
        <v>380</v>
      </c>
      <c r="I1626" s="298" t="s">
        <v>380</v>
      </c>
    </row>
    <row r="1627" spans="3:9" x14ac:dyDescent="0.2">
      <c r="C1627" s="348">
        <v>44093.958333333328</v>
      </c>
      <c r="D1627" s="298" t="s">
        <v>380</v>
      </c>
      <c r="E1627" s="298" t="s">
        <v>380</v>
      </c>
      <c r="F1627" s="298" t="s">
        <v>380</v>
      </c>
      <c r="G1627" s="298" t="s">
        <v>380</v>
      </c>
      <c r="H1627" s="298" t="s">
        <v>380</v>
      </c>
      <c r="I1627" s="298" t="s">
        <v>380</v>
      </c>
    </row>
    <row r="1628" spans="3:9" x14ac:dyDescent="0.2">
      <c r="C1628" s="348">
        <v>44094</v>
      </c>
      <c r="D1628" s="298" t="s">
        <v>380</v>
      </c>
      <c r="E1628" s="298" t="s">
        <v>380</v>
      </c>
      <c r="F1628" s="298" t="s">
        <v>380</v>
      </c>
      <c r="G1628" s="298" t="s">
        <v>380</v>
      </c>
      <c r="H1628" s="298" t="s">
        <v>380</v>
      </c>
      <c r="I1628" s="298" t="s">
        <v>380</v>
      </c>
    </row>
    <row r="1629" spans="3:9" x14ac:dyDescent="0.2">
      <c r="C1629" s="348">
        <v>44094.041666666672</v>
      </c>
      <c r="D1629" s="298" t="s">
        <v>380</v>
      </c>
      <c r="E1629" s="298" t="s">
        <v>380</v>
      </c>
      <c r="F1629" s="298" t="s">
        <v>380</v>
      </c>
      <c r="G1629" s="298" t="s">
        <v>380</v>
      </c>
      <c r="H1629" s="298" t="s">
        <v>380</v>
      </c>
      <c r="I1629" s="298" t="s">
        <v>380</v>
      </c>
    </row>
    <row r="1630" spans="3:9" x14ac:dyDescent="0.2">
      <c r="C1630" s="348">
        <v>44094.083333333328</v>
      </c>
      <c r="D1630" s="298" t="s">
        <v>380</v>
      </c>
      <c r="E1630" s="298" t="s">
        <v>380</v>
      </c>
      <c r="F1630" s="298" t="s">
        <v>380</v>
      </c>
      <c r="G1630" s="298" t="s">
        <v>380</v>
      </c>
      <c r="H1630" s="298" t="s">
        <v>380</v>
      </c>
      <c r="I1630" s="298" t="s">
        <v>380</v>
      </c>
    </row>
    <row r="1631" spans="3:9" x14ac:dyDescent="0.2">
      <c r="C1631" s="348">
        <v>44094.125</v>
      </c>
      <c r="D1631" s="298" t="s">
        <v>380</v>
      </c>
      <c r="E1631" s="298" t="s">
        <v>380</v>
      </c>
      <c r="F1631" s="298" t="s">
        <v>380</v>
      </c>
      <c r="G1631" s="298" t="s">
        <v>380</v>
      </c>
      <c r="H1631" s="298" t="s">
        <v>380</v>
      </c>
      <c r="I1631" s="298" t="s">
        <v>380</v>
      </c>
    </row>
    <row r="1632" spans="3:9" x14ac:dyDescent="0.2">
      <c r="C1632" s="348">
        <v>44094.166666666672</v>
      </c>
      <c r="D1632" s="298" t="s">
        <v>380</v>
      </c>
      <c r="E1632" s="298" t="s">
        <v>380</v>
      </c>
      <c r="F1632" s="298" t="s">
        <v>380</v>
      </c>
      <c r="G1632" s="298" t="s">
        <v>380</v>
      </c>
      <c r="H1632" s="298" t="s">
        <v>380</v>
      </c>
      <c r="I1632" s="298" t="s">
        <v>380</v>
      </c>
    </row>
    <row r="1633" spans="3:9" x14ac:dyDescent="0.2">
      <c r="C1633" s="348">
        <v>44094.208333333328</v>
      </c>
      <c r="D1633" s="298" t="s">
        <v>380</v>
      </c>
      <c r="E1633" s="298" t="s">
        <v>380</v>
      </c>
      <c r="F1633" s="298" t="s">
        <v>380</v>
      </c>
      <c r="G1633" s="298" t="s">
        <v>380</v>
      </c>
      <c r="H1633" s="298" t="s">
        <v>380</v>
      </c>
      <c r="I1633" s="298" t="s">
        <v>380</v>
      </c>
    </row>
    <row r="1634" spans="3:9" x14ac:dyDescent="0.2">
      <c r="C1634" s="348">
        <v>44094.25</v>
      </c>
      <c r="D1634" s="298" t="s">
        <v>380</v>
      </c>
      <c r="E1634" s="298" t="s">
        <v>380</v>
      </c>
      <c r="F1634" s="298" t="s">
        <v>380</v>
      </c>
      <c r="G1634" s="298" t="s">
        <v>380</v>
      </c>
      <c r="H1634" s="298" t="s">
        <v>380</v>
      </c>
      <c r="I1634" s="298" t="s">
        <v>380</v>
      </c>
    </row>
    <row r="1635" spans="3:9" x14ac:dyDescent="0.2">
      <c r="C1635" s="348">
        <v>44094.291666666672</v>
      </c>
      <c r="D1635" s="298" t="s">
        <v>380</v>
      </c>
      <c r="E1635" s="298" t="s">
        <v>380</v>
      </c>
      <c r="F1635" s="298" t="s">
        <v>380</v>
      </c>
      <c r="G1635" s="298" t="s">
        <v>380</v>
      </c>
      <c r="H1635" s="298" t="s">
        <v>380</v>
      </c>
      <c r="I1635" s="298" t="s">
        <v>380</v>
      </c>
    </row>
    <row r="1636" spans="3:9" x14ac:dyDescent="0.2">
      <c r="C1636" s="348">
        <v>44094.333333333328</v>
      </c>
      <c r="D1636" s="298" t="s">
        <v>380</v>
      </c>
      <c r="E1636" s="298" t="s">
        <v>380</v>
      </c>
      <c r="F1636" s="298" t="s">
        <v>380</v>
      </c>
      <c r="G1636" s="298" t="s">
        <v>380</v>
      </c>
      <c r="H1636" s="298" t="s">
        <v>380</v>
      </c>
      <c r="I1636" s="298" t="s">
        <v>380</v>
      </c>
    </row>
    <row r="1637" spans="3:9" x14ac:dyDescent="0.2">
      <c r="C1637" s="348">
        <v>44094.375</v>
      </c>
      <c r="D1637" s="298" t="s">
        <v>380</v>
      </c>
      <c r="E1637" s="298" t="s">
        <v>380</v>
      </c>
      <c r="F1637" s="298" t="s">
        <v>380</v>
      </c>
      <c r="G1637" s="298" t="s">
        <v>380</v>
      </c>
      <c r="H1637" s="298" t="s">
        <v>380</v>
      </c>
      <c r="I1637" s="298" t="s">
        <v>380</v>
      </c>
    </row>
    <row r="1638" spans="3:9" x14ac:dyDescent="0.2">
      <c r="C1638" s="348">
        <v>44094.416666666672</v>
      </c>
      <c r="D1638" s="298" t="s">
        <v>380</v>
      </c>
      <c r="E1638" s="298" t="s">
        <v>380</v>
      </c>
      <c r="F1638" s="298" t="s">
        <v>380</v>
      </c>
      <c r="G1638" s="298" t="s">
        <v>380</v>
      </c>
      <c r="H1638" s="298" t="s">
        <v>380</v>
      </c>
      <c r="I1638" s="298" t="s">
        <v>380</v>
      </c>
    </row>
    <row r="1639" spans="3:9" x14ac:dyDescent="0.2">
      <c r="C1639" s="348">
        <v>44094.458333333328</v>
      </c>
      <c r="D1639" s="298" t="s">
        <v>380</v>
      </c>
      <c r="E1639" s="298" t="s">
        <v>380</v>
      </c>
      <c r="F1639" s="298" t="s">
        <v>380</v>
      </c>
      <c r="G1639" s="298" t="s">
        <v>380</v>
      </c>
      <c r="H1639" s="298" t="s">
        <v>380</v>
      </c>
      <c r="I1639" s="298" t="s">
        <v>380</v>
      </c>
    </row>
    <row r="1640" spans="3:9" x14ac:dyDescent="0.2">
      <c r="C1640" s="348">
        <v>44094.5</v>
      </c>
      <c r="D1640" s="298" t="s">
        <v>380</v>
      </c>
      <c r="E1640" s="298" t="s">
        <v>380</v>
      </c>
      <c r="F1640" s="298" t="s">
        <v>380</v>
      </c>
      <c r="G1640" s="298" t="s">
        <v>380</v>
      </c>
      <c r="H1640" s="298" t="s">
        <v>380</v>
      </c>
      <c r="I1640" s="298" t="s">
        <v>380</v>
      </c>
    </row>
    <row r="1641" spans="3:9" x14ac:dyDescent="0.2">
      <c r="C1641" s="348">
        <v>44094.541666666672</v>
      </c>
      <c r="D1641" s="298" t="s">
        <v>380</v>
      </c>
      <c r="E1641" s="298" t="s">
        <v>380</v>
      </c>
      <c r="F1641" s="298" t="s">
        <v>380</v>
      </c>
      <c r="G1641" s="298" t="s">
        <v>380</v>
      </c>
      <c r="H1641" s="298" t="s">
        <v>380</v>
      </c>
      <c r="I1641" s="298" t="s">
        <v>380</v>
      </c>
    </row>
    <row r="1642" spans="3:9" x14ac:dyDescent="0.2">
      <c r="C1642" s="348">
        <v>44094.583333333328</v>
      </c>
      <c r="D1642" s="298" t="s">
        <v>380</v>
      </c>
      <c r="E1642" s="298" t="s">
        <v>380</v>
      </c>
      <c r="F1642" s="298" t="s">
        <v>380</v>
      </c>
      <c r="G1642" s="298" t="s">
        <v>380</v>
      </c>
      <c r="H1642" s="298" t="s">
        <v>380</v>
      </c>
      <c r="I1642" s="298" t="s">
        <v>380</v>
      </c>
    </row>
    <row r="1643" spans="3:9" x14ac:dyDescent="0.2">
      <c r="C1643" s="348">
        <v>44094.625</v>
      </c>
      <c r="D1643" s="298" t="s">
        <v>380</v>
      </c>
      <c r="E1643" s="298" t="s">
        <v>380</v>
      </c>
      <c r="F1643" s="298" t="s">
        <v>380</v>
      </c>
      <c r="G1643" s="298" t="s">
        <v>380</v>
      </c>
      <c r="H1643" s="298" t="s">
        <v>380</v>
      </c>
      <c r="I1643" s="298" t="s">
        <v>380</v>
      </c>
    </row>
    <row r="1644" spans="3:9" x14ac:dyDescent="0.2">
      <c r="C1644" s="348">
        <v>44094.666666666672</v>
      </c>
      <c r="D1644" s="298" t="s">
        <v>380</v>
      </c>
      <c r="E1644" s="298" t="s">
        <v>380</v>
      </c>
      <c r="F1644" s="298" t="s">
        <v>380</v>
      </c>
      <c r="G1644" s="298" t="s">
        <v>380</v>
      </c>
      <c r="H1644" s="298" t="s">
        <v>380</v>
      </c>
      <c r="I1644" s="298" t="s">
        <v>380</v>
      </c>
    </row>
    <row r="1645" spans="3:9" x14ac:dyDescent="0.2">
      <c r="C1645" s="348">
        <v>44094.708333333328</v>
      </c>
      <c r="D1645" s="298" t="s">
        <v>380</v>
      </c>
      <c r="E1645" s="298" t="s">
        <v>380</v>
      </c>
      <c r="F1645" s="298" t="s">
        <v>380</v>
      </c>
      <c r="G1645" s="298" t="s">
        <v>380</v>
      </c>
      <c r="H1645" s="298" t="s">
        <v>380</v>
      </c>
      <c r="I1645" s="298" t="s">
        <v>380</v>
      </c>
    </row>
    <row r="1646" spans="3:9" x14ac:dyDescent="0.2">
      <c r="C1646" s="348">
        <v>44094.75</v>
      </c>
      <c r="D1646" s="298" t="s">
        <v>380</v>
      </c>
      <c r="E1646" s="298" t="s">
        <v>380</v>
      </c>
      <c r="F1646" s="298" t="s">
        <v>380</v>
      </c>
      <c r="G1646" s="298" t="s">
        <v>380</v>
      </c>
      <c r="H1646" s="298" t="s">
        <v>380</v>
      </c>
      <c r="I1646" s="298" t="s">
        <v>380</v>
      </c>
    </row>
    <row r="1647" spans="3:9" x14ac:dyDescent="0.2">
      <c r="C1647" s="348">
        <v>44094.791666666672</v>
      </c>
      <c r="D1647" s="298" t="s">
        <v>380</v>
      </c>
      <c r="E1647" s="298" t="s">
        <v>380</v>
      </c>
      <c r="F1647" s="298" t="s">
        <v>380</v>
      </c>
      <c r="G1647" s="298" t="s">
        <v>380</v>
      </c>
      <c r="H1647" s="298" t="s">
        <v>380</v>
      </c>
      <c r="I1647" s="298" t="s">
        <v>380</v>
      </c>
    </row>
    <row r="1648" spans="3:9" x14ac:dyDescent="0.2">
      <c r="C1648" s="348">
        <v>44094.833333333328</v>
      </c>
      <c r="D1648" s="298" t="s">
        <v>380</v>
      </c>
      <c r="E1648" s="298" t="s">
        <v>380</v>
      </c>
      <c r="F1648" s="298" t="s">
        <v>380</v>
      </c>
      <c r="G1648" s="298" t="s">
        <v>380</v>
      </c>
      <c r="H1648" s="298" t="s">
        <v>380</v>
      </c>
      <c r="I1648" s="298" t="s">
        <v>380</v>
      </c>
    </row>
    <row r="1649" spans="3:9" x14ac:dyDescent="0.2">
      <c r="C1649" s="348">
        <v>44094.875</v>
      </c>
      <c r="D1649" s="298" t="s">
        <v>380</v>
      </c>
      <c r="E1649" s="298" t="s">
        <v>380</v>
      </c>
      <c r="F1649" s="298" t="s">
        <v>380</v>
      </c>
      <c r="G1649" s="298" t="s">
        <v>380</v>
      </c>
      <c r="H1649" s="298" t="s">
        <v>380</v>
      </c>
      <c r="I1649" s="298" t="s">
        <v>380</v>
      </c>
    </row>
    <row r="1650" spans="3:9" x14ac:dyDescent="0.2">
      <c r="C1650" s="348">
        <v>44094.916666666672</v>
      </c>
      <c r="D1650" s="298" t="s">
        <v>380</v>
      </c>
      <c r="E1650" s="298" t="s">
        <v>380</v>
      </c>
      <c r="F1650" s="298" t="s">
        <v>380</v>
      </c>
      <c r="G1650" s="298" t="s">
        <v>380</v>
      </c>
      <c r="H1650" s="298" t="s">
        <v>380</v>
      </c>
      <c r="I1650" s="298" t="s">
        <v>380</v>
      </c>
    </row>
    <row r="1651" spans="3:9" x14ac:dyDescent="0.2">
      <c r="C1651" s="348">
        <v>44094.958333333328</v>
      </c>
      <c r="D1651" s="298" t="s">
        <v>380</v>
      </c>
      <c r="E1651" s="298" t="s">
        <v>380</v>
      </c>
      <c r="F1651" s="298" t="s">
        <v>380</v>
      </c>
      <c r="G1651" s="298" t="s">
        <v>380</v>
      </c>
      <c r="H1651" s="298" t="s">
        <v>380</v>
      </c>
      <c r="I1651" s="298" t="s">
        <v>380</v>
      </c>
    </row>
    <row r="1652" spans="3:9" x14ac:dyDescent="0.2">
      <c r="C1652" s="348">
        <v>44095</v>
      </c>
      <c r="D1652" s="298" t="s">
        <v>380</v>
      </c>
      <c r="E1652" s="298" t="s">
        <v>380</v>
      </c>
      <c r="F1652" s="298" t="s">
        <v>380</v>
      </c>
      <c r="G1652" s="298" t="s">
        <v>380</v>
      </c>
      <c r="H1652" s="298" t="s">
        <v>380</v>
      </c>
      <c r="I1652" s="298" t="s">
        <v>380</v>
      </c>
    </row>
    <row r="1653" spans="3:9" x14ac:dyDescent="0.2">
      <c r="C1653" s="348">
        <v>44095.041666666672</v>
      </c>
      <c r="D1653" s="298" t="s">
        <v>380</v>
      </c>
      <c r="E1653" s="298" t="s">
        <v>380</v>
      </c>
      <c r="F1653" s="298" t="s">
        <v>380</v>
      </c>
      <c r="G1653" s="298" t="s">
        <v>380</v>
      </c>
      <c r="H1653" s="298" t="s">
        <v>380</v>
      </c>
      <c r="I1653" s="298" t="s">
        <v>380</v>
      </c>
    </row>
    <row r="1654" spans="3:9" x14ac:dyDescent="0.2">
      <c r="C1654" s="348">
        <v>44095.083333333328</v>
      </c>
      <c r="D1654" s="298" t="s">
        <v>380</v>
      </c>
      <c r="E1654" s="298" t="s">
        <v>380</v>
      </c>
      <c r="F1654" s="298" t="s">
        <v>380</v>
      </c>
      <c r="G1654" s="298" t="s">
        <v>380</v>
      </c>
      <c r="H1654" s="298" t="s">
        <v>380</v>
      </c>
      <c r="I1654" s="298" t="s">
        <v>380</v>
      </c>
    </row>
    <row r="1655" spans="3:9" x14ac:dyDescent="0.2">
      <c r="C1655" s="348">
        <v>44095.125</v>
      </c>
      <c r="D1655" s="298" t="s">
        <v>380</v>
      </c>
      <c r="E1655" s="298" t="s">
        <v>380</v>
      </c>
      <c r="F1655" s="298" t="s">
        <v>380</v>
      </c>
      <c r="G1655" s="298" t="s">
        <v>380</v>
      </c>
      <c r="H1655" s="298" t="s">
        <v>380</v>
      </c>
      <c r="I1655" s="298" t="s">
        <v>380</v>
      </c>
    </row>
    <row r="1656" spans="3:9" x14ac:dyDescent="0.2">
      <c r="C1656" s="348">
        <v>44095.166666666672</v>
      </c>
      <c r="D1656" s="298" t="s">
        <v>380</v>
      </c>
      <c r="E1656" s="298" t="s">
        <v>380</v>
      </c>
      <c r="F1656" s="298" t="s">
        <v>380</v>
      </c>
      <c r="G1656" s="298" t="s">
        <v>380</v>
      </c>
      <c r="H1656" s="298" t="s">
        <v>380</v>
      </c>
      <c r="I1656" s="298" t="s">
        <v>380</v>
      </c>
    </row>
    <row r="1657" spans="3:9" x14ac:dyDescent="0.2">
      <c r="C1657" s="348">
        <v>44095.208333333328</v>
      </c>
      <c r="D1657" s="298" t="s">
        <v>380</v>
      </c>
      <c r="E1657" s="298" t="s">
        <v>380</v>
      </c>
      <c r="F1657" s="298" t="s">
        <v>380</v>
      </c>
      <c r="G1657" s="298" t="s">
        <v>380</v>
      </c>
      <c r="H1657" s="298" t="s">
        <v>380</v>
      </c>
      <c r="I1657" s="298" t="s">
        <v>380</v>
      </c>
    </row>
    <row r="1658" spans="3:9" x14ac:dyDescent="0.2">
      <c r="C1658" s="348">
        <v>44095.25</v>
      </c>
      <c r="D1658" s="298" t="s">
        <v>380</v>
      </c>
      <c r="E1658" s="298" t="s">
        <v>380</v>
      </c>
      <c r="F1658" s="298" t="s">
        <v>380</v>
      </c>
      <c r="G1658" s="298" t="s">
        <v>380</v>
      </c>
      <c r="H1658" s="298" t="s">
        <v>380</v>
      </c>
      <c r="I1658" s="298" t="s">
        <v>380</v>
      </c>
    </row>
    <row r="1659" spans="3:9" x14ac:dyDescent="0.2">
      <c r="C1659" s="348">
        <v>44095.291666666672</v>
      </c>
      <c r="D1659" s="298" t="s">
        <v>380</v>
      </c>
      <c r="E1659" s="298" t="s">
        <v>380</v>
      </c>
      <c r="F1659" s="298" t="s">
        <v>380</v>
      </c>
      <c r="G1659" s="298" t="s">
        <v>380</v>
      </c>
      <c r="H1659" s="298" t="s">
        <v>380</v>
      </c>
      <c r="I1659" s="298" t="s">
        <v>380</v>
      </c>
    </row>
    <row r="1660" spans="3:9" x14ac:dyDescent="0.2">
      <c r="C1660" s="348">
        <v>44095.333333333328</v>
      </c>
      <c r="D1660" s="298" t="s">
        <v>380</v>
      </c>
      <c r="E1660" s="298" t="s">
        <v>380</v>
      </c>
      <c r="F1660" s="298" t="s">
        <v>380</v>
      </c>
      <c r="G1660" s="298" t="s">
        <v>380</v>
      </c>
      <c r="H1660" s="298" t="s">
        <v>380</v>
      </c>
      <c r="I1660" s="298" t="s">
        <v>380</v>
      </c>
    </row>
    <row r="1661" spans="3:9" x14ac:dyDescent="0.2">
      <c r="C1661" s="348">
        <v>44095.375</v>
      </c>
      <c r="D1661" s="298" t="s">
        <v>380</v>
      </c>
      <c r="E1661" s="298" t="s">
        <v>380</v>
      </c>
      <c r="F1661" s="298" t="s">
        <v>380</v>
      </c>
      <c r="G1661" s="298" t="s">
        <v>380</v>
      </c>
      <c r="H1661" s="298" t="s">
        <v>380</v>
      </c>
      <c r="I1661" s="298" t="s">
        <v>380</v>
      </c>
    </row>
    <row r="1662" spans="3:9" x14ac:dyDescent="0.2">
      <c r="C1662" s="348">
        <v>44095.416666666672</v>
      </c>
      <c r="D1662" s="298" t="s">
        <v>380</v>
      </c>
      <c r="E1662" s="298" t="s">
        <v>380</v>
      </c>
      <c r="F1662" s="298" t="s">
        <v>380</v>
      </c>
      <c r="G1662" s="298" t="s">
        <v>380</v>
      </c>
      <c r="H1662" s="298" t="s">
        <v>380</v>
      </c>
      <c r="I1662" s="298" t="s">
        <v>380</v>
      </c>
    </row>
    <row r="1663" spans="3:9" x14ac:dyDescent="0.2">
      <c r="C1663" s="348">
        <v>44095.458333333328</v>
      </c>
      <c r="D1663" s="298" t="s">
        <v>380</v>
      </c>
      <c r="E1663" s="298" t="s">
        <v>380</v>
      </c>
      <c r="F1663" s="298" t="s">
        <v>380</v>
      </c>
      <c r="G1663" s="298" t="s">
        <v>380</v>
      </c>
      <c r="H1663" s="298" t="s">
        <v>380</v>
      </c>
      <c r="I1663" s="298" t="s">
        <v>380</v>
      </c>
    </row>
    <row r="1664" spans="3:9" x14ac:dyDescent="0.2">
      <c r="C1664" s="348">
        <v>44095.5</v>
      </c>
      <c r="D1664" s="298" t="s">
        <v>380</v>
      </c>
      <c r="E1664" s="298" t="s">
        <v>380</v>
      </c>
      <c r="F1664" s="298" t="s">
        <v>380</v>
      </c>
      <c r="G1664" s="298" t="s">
        <v>380</v>
      </c>
      <c r="H1664" s="298" t="s">
        <v>380</v>
      </c>
      <c r="I1664" s="298" t="s">
        <v>380</v>
      </c>
    </row>
    <row r="1665" spans="3:9" x14ac:dyDescent="0.2">
      <c r="C1665" s="348">
        <v>44095.541666666672</v>
      </c>
      <c r="D1665" s="298" t="s">
        <v>380</v>
      </c>
      <c r="E1665" s="298" t="s">
        <v>380</v>
      </c>
      <c r="F1665" s="298" t="s">
        <v>380</v>
      </c>
      <c r="G1665" s="298" t="s">
        <v>380</v>
      </c>
      <c r="H1665" s="298" t="s">
        <v>380</v>
      </c>
      <c r="I1665" s="298" t="s">
        <v>380</v>
      </c>
    </row>
    <row r="1666" spans="3:9" x14ac:dyDescent="0.2">
      <c r="C1666" s="348">
        <v>44095.583333333328</v>
      </c>
      <c r="D1666" s="298" t="s">
        <v>380</v>
      </c>
      <c r="E1666" s="298" t="s">
        <v>380</v>
      </c>
      <c r="F1666" s="298" t="s">
        <v>380</v>
      </c>
      <c r="G1666" s="298" t="s">
        <v>380</v>
      </c>
      <c r="H1666" s="298" t="s">
        <v>380</v>
      </c>
      <c r="I1666" s="298" t="s">
        <v>380</v>
      </c>
    </row>
    <row r="1667" spans="3:9" x14ac:dyDescent="0.2">
      <c r="C1667" s="348">
        <v>44095.625</v>
      </c>
      <c r="D1667" s="298" t="s">
        <v>380</v>
      </c>
      <c r="E1667" s="298" t="s">
        <v>380</v>
      </c>
      <c r="F1667" s="298" t="s">
        <v>380</v>
      </c>
      <c r="G1667" s="298" t="s">
        <v>380</v>
      </c>
      <c r="H1667" s="298" t="s">
        <v>380</v>
      </c>
      <c r="I1667" s="298" t="s">
        <v>380</v>
      </c>
    </row>
    <row r="1668" spans="3:9" x14ac:dyDescent="0.2">
      <c r="C1668" s="348">
        <v>44095.666666666672</v>
      </c>
      <c r="D1668" s="298" t="s">
        <v>380</v>
      </c>
      <c r="E1668" s="298" t="s">
        <v>380</v>
      </c>
      <c r="F1668" s="298" t="s">
        <v>380</v>
      </c>
      <c r="G1668" s="298" t="s">
        <v>380</v>
      </c>
      <c r="H1668" s="298" t="s">
        <v>380</v>
      </c>
      <c r="I1668" s="298" t="s">
        <v>380</v>
      </c>
    </row>
    <row r="1669" spans="3:9" x14ac:dyDescent="0.2">
      <c r="C1669" s="348">
        <v>44095.708333333328</v>
      </c>
      <c r="D1669" s="298" t="s">
        <v>380</v>
      </c>
      <c r="E1669" s="298" t="s">
        <v>380</v>
      </c>
      <c r="F1669" s="298" t="s">
        <v>380</v>
      </c>
      <c r="G1669" s="298" t="s">
        <v>380</v>
      </c>
      <c r="H1669" s="298" t="s">
        <v>380</v>
      </c>
      <c r="I1669" s="298" t="s">
        <v>380</v>
      </c>
    </row>
    <row r="1670" spans="3:9" x14ac:dyDescent="0.2">
      <c r="C1670" s="348">
        <v>44095.75</v>
      </c>
      <c r="D1670" s="298" t="s">
        <v>380</v>
      </c>
      <c r="E1670" s="298" t="s">
        <v>380</v>
      </c>
      <c r="F1670" s="298" t="s">
        <v>380</v>
      </c>
      <c r="G1670" s="298" t="s">
        <v>380</v>
      </c>
      <c r="H1670" s="298" t="s">
        <v>380</v>
      </c>
      <c r="I1670" s="298" t="s">
        <v>380</v>
      </c>
    </row>
    <row r="1671" spans="3:9" x14ac:dyDescent="0.2">
      <c r="C1671" s="348">
        <v>44095.791666666672</v>
      </c>
      <c r="D1671" s="298" t="s">
        <v>380</v>
      </c>
      <c r="E1671" s="298" t="s">
        <v>380</v>
      </c>
      <c r="F1671" s="298" t="s">
        <v>380</v>
      </c>
      <c r="G1671" s="298" t="s">
        <v>380</v>
      </c>
      <c r="H1671" s="298" t="s">
        <v>380</v>
      </c>
      <c r="I1671" s="298" t="s">
        <v>380</v>
      </c>
    </row>
    <row r="1672" spans="3:9" x14ac:dyDescent="0.2">
      <c r="C1672" s="348">
        <v>44095.833333333328</v>
      </c>
      <c r="D1672" s="298" t="s">
        <v>380</v>
      </c>
      <c r="E1672" s="298" t="s">
        <v>380</v>
      </c>
      <c r="F1672" s="298" t="s">
        <v>380</v>
      </c>
      <c r="G1672" s="298" t="s">
        <v>380</v>
      </c>
      <c r="H1672" s="298" t="s">
        <v>380</v>
      </c>
      <c r="I1672" s="298" t="s">
        <v>380</v>
      </c>
    </row>
    <row r="1673" spans="3:9" x14ac:dyDescent="0.2">
      <c r="C1673" s="348">
        <v>44095.875</v>
      </c>
      <c r="D1673" s="298" t="s">
        <v>380</v>
      </c>
      <c r="E1673" s="298" t="s">
        <v>380</v>
      </c>
      <c r="F1673" s="298" t="s">
        <v>380</v>
      </c>
      <c r="G1673" s="298" t="s">
        <v>380</v>
      </c>
      <c r="H1673" s="298" t="s">
        <v>380</v>
      </c>
      <c r="I1673" s="298" t="s">
        <v>380</v>
      </c>
    </row>
    <row r="1674" spans="3:9" x14ac:dyDescent="0.2">
      <c r="C1674" s="348">
        <v>44095.916666666672</v>
      </c>
      <c r="D1674" s="298" t="s">
        <v>380</v>
      </c>
      <c r="E1674" s="298" t="s">
        <v>380</v>
      </c>
      <c r="F1674" s="298" t="s">
        <v>380</v>
      </c>
      <c r="G1674" s="298" t="s">
        <v>380</v>
      </c>
      <c r="H1674" s="298" t="s">
        <v>380</v>
      </c>
      <c r="I1674" s="298" t="s">
        <v>380</v>
      </c>
    </row>
    <row r="1675" spans="3:9" x14ac:dyDescent="0.2">
      <c r="C1675" s="348">
        <v>44095.958333333328</v>
      </c>
      <c r="D1675" s="298" t="s">
        <v>380</v>
      </c>
      <c r="E1675" s="298" t="s">
        <v>380</v>
      </c>
      <c r="F1675" s="298" t="s">
        <v>380</v>
      </c>
      <c r="G1675" s="298" t="s">
        <v>380</v>
      </c>
      <c r="H1675" s="298" t="s">
        <v>380</v>
      </c>
      <c r="I1675" s="298" t="s">
        <v>380</v>
      </c>
    </row>
    <row r="1676" spans="3:9" x14ac:dyDescent="0.2">
      <c r="C1676" s="348">
        <v>44096</v>
      </c>
      <c r="D1676" s="298" t="s">
        <v>380</v>
      </c>
      <c r="E1676" s="298" t="s">
        <v>380</v>
      </c>
      <c r="F1676" s="298" t="s">
        <v>380</v>
      </c>
      <c r="G1676" s="298" t="s">
        <v>380</v>
      </c>
      <c r="H1676" s="298" t="s">
        <v>380</v>
      </c>
      <c r="I1676" s="298" t="s">
        <v>380</v>
      </c>
    </row>
    <row r="1677" spans="3:9" x14ac:dyDescent="0.2">
      <c r="C1677" s="348">
        <v>44096.041666666672</v>
      </c>
      <c r="D1677" s="298" t="s">
        <v>380</v>
      </c>
      <c r="E1677" s="298" t="s">
        <v>380</v>
      </c>
      <c r="F1677" s="298" t="s">
        <v>380</v>
      </c>
      <c r="G1677" s="298" t="s">
        <v>380</v>
      </c>
      <c r="H1677" s="298" t="s">
        <v>380</v>
      </c>
      <c r="I1677" s="298" t="s">
        <v>380</v>
      </c>
    </row>
    <row r="1678" spans="3:9" x14ac:dyDescent="0.2">
      <c r="C1678" s="348">
        <v>44096.083333333328</v>
      </c>
      <c r="D1678" s="320">
        <v>1028.7</v>
      </c>
      <c r="E1678" s="320">
        <v>0</v>
      </c>
      <c r="F1678" s="320">
        <v>16.5</v>
      </c>
      <c r="G1678" s="320">
        <v>69.2</v>
      </c>
      <c r="H1678" s="316">
        <v>4.0999999999999996</v>
      </c>
      <c r="I1678" s="316">
        <v>256.89999999999998</v>
      </c>
    </row>
    <row r="1679" spans="3:9" x14ac:dyDescent="0.2">
      <c r="C1679" s="348">
        <v>44096.125</v>
      </c>
      <c r="D1679" s="320">
        <v>1028.4000000000001</v>
      </c>
      <c r="E1679" s="320">
        <v>0</v>
      </c>
      <c r="F1679" s="320">
        <v>16.399999999999999</v>
      </c>
      <c r="G1679" s="320">
        <v>69.900000000000006</v>
      </c>
      <c r="H1679" s="316">
        <v>3.9</v>
      </c>
      <c r="I1679" s="316">
        <v>261.3</v>
      </c>
    </row>
    <row r="1680" spans="3:9" x14ac:dyDescent="0.2">
      <c r="C1680" s="348">
        <v>44096.166666666672</v>
      </c>
      <c r="D1680" s="320">
        <v>1028.3</v>
      </c>
      <c r="E1680" s="320">
        <v>0</v>
      </c>
      <c r="F1680" s="320">
        <v>16.3</v>
      </c>
      <c r="G1680" s="320">
        <v>70</v>
      </c>
      <c r="H1680" s="316">
        <v>3.8</v>
      </c>
      <c r="I1680" s="316">
        <v>242.5</v>
      </c>
    </row>
    <row r="1681" spans="3:9" x14ac:dyDescent="0.2">
      <c r="C1681" s="348">
        <v>44096.208333333328</v>
      </c>
      <c r="D1681" s="320">
        <v>1028.7</v>
      </c>
      <c r="E1681" s="320">
        <v>0</v>
      </c>
      <c r="F1681" s="320">
        <v>16.100000000000001</v>
      </c>
      <c r="G1681" s="320">
        <v>70.8</v>
      </c>
      <c r="H1681" s="316">
        <v>4.2</v>
      </c>
      <c r="I1681" s="316">
        <v>274.3</v>
      </c>
    </row>
    <row r="1682" spans="3:9" x14ac:dyDescent="0.2">
      <c r="C1682" s="348">
        <v>44096.25</v>
      </c>
      <c r="D1682" s="320">
        <v>1029</v>
      </c>
      <c r="E1682" s="320">
        <v>0</v>
      </c>
      <c r="F1682" s="320">
        <v>16.100000000000001</v>
      </c>
      <c r="G1682" s="320">
        <v>70.2</v>
      </c>
      <c r="H1682" s="316">
        <v>4.7</v>
      </c>
      <c r="I1682" s="316">
        <v>219.9</v>
      </c>
    </row>
    <row r="1683" spans="3:9" x14ac:dyDescent="0.2">
      <c r="C1683" s="348">
        <v>44096.291666666672</v>
      </c>
      <c r="D1683" s="320">
        <v>1029.0999999999999</v>
      </c>
      <c r="E1683" s="320">
        <v>0</v>
      </c>
      <c r="F1683" s="320">
        <v>16.5</v>
      </c>
      <c r="G1683" s="320">
        <v>68.2</v>
      </c>
      <c r="H1683" s="316">
        <v>4.8</v>
      </c>
      <c r="I1683" s="316">
        <v>242.1</v>
      </c>
    </row>
    <row r="1684" spans="3:9" x14ac:dyDescent="0.2">
      <c r="C1684" s="348">
        <v>44096.333333333328</v>
      </c>
      <c r="D1684" s="320">
        <v>1029.3</v>
      </c>
      <c r="E1684" s="320">
        <v>0</v>
      </c>
      <c r="F1684" s="320">
        <v>17.100000000000001</v>
      </c>
      <c r="G1684" s="320">
        <v>66.400000000000006</v>
      </c>
      <c r="H1684" s="316">
        <v>5.8</v>
      </c>
      <c r="I1684" s="316">
        <v>285.7</v>
      </c>
    </row>
    <row r="1685" spans="3:9" x14ac:dyDescent="0.2">
      <c r="C1685" s="348">
        <v>44096.375</v>
      </c>
      <c r="D1685" s="320">
        <v>1029</v>
      </c>
      <c r="E1685" s="320">
        <v>0</v>
      </c>
      <c r="F1685" s="320">
        <v>17.2</v>
      </c>
      <c r="G1685" s="320">
        <v>67.099999999999994</v>
      </c>
      <c r="H1685" s="316">
        <v>6.2</v>
      </c>
      <c r="I1685" s="316">
        <v>293.8</v>
      </c>
    </row>
    <row r="1686" spans="3:9" x14ac:dyDescent="0.2">
      <c r="C1686" s="348">
        <v>44096.416666666672</v>
      </c>
      <c r="D1686" s="320">
        <v>1028.4000000000001</v>
      </c>
      <c r="E1686" s="320">
        <v>0</v>
      </c>
      <c r="F1686" s="320">
        <v>18.100000000000001</v>
      </c>
      <c r="G1686" s="320">
        <v>64</v>
      </c>
      <c r="H1686" s="316">
        <v>6.7</v>
      </c>
      <c r="I1686" s="316">
        <v>287.39999999999998</v>
      </c>
    </row>
    <row r="1687" spans="3:9" x14ac:dyDescent="0.2">
      <c r="C1687" s="348">
        <v>44096.458333333328</v>
      </c>
      <c r="D1687" s="320">
        <v>1027.5999999999999</v>
      </c>
      <c r="E1687" s="320">
        <v>0</v>
      </c>
      <c r="F1687" s="320">
        <v>18.7</v>
      </c>
      <c r="G1687" s="320">
        <v>61.8</v>
      </c>
      <c r="H1687" s="316">
        <v>5.8</v>
      </c>
      <c r="I1687" s="316">
        <v>307.3</v>
      </c>
    </row>
    <row r="1688" spans="3:9" x14ac:dyDescent="0.2">
      <c r="C1688" s="348">
        <v>44096.5</v>
      </c>
      <c r="D1688" s="320">
        <v>1026.9000000000001</v>
      </c>
      <c r="E1688" s="320">
        <v>0</v>
      </c>
      <c r="F1688" s="320">
        <v>19.100000000000001</v>
      </c>
      <c r="G1688" s="320">
        <v>61</v>
      </c>
      <c r="H1688" s="316">
        <v>6.2</v>
      </c>
      <c r="I1688" s="316">
        <v>305.8</v>
      </c>
    </row>
    <row r="1689" spans="3:9" x14ac:dyDescent="0.2">
      <c r="C1689" s="348">
        <v>44096.541666666672</v>
      </c>
      <c r="D1689" s="320">
        <v>1026.3</v>
      </c>
      <c r="E1689" s="320">
        <v>0</v>
      </c>
      <c r="F1689" s="320">
        <v>18.899999999999999</v>
      </c>
      <c r="G1689" s="320">
        <v>63</v>
      </c>
      <c r="H1689" s="316">
        <v>7.2</v>
      </c>
      <c r="I1689" s="316">
        <v>297.3</v>
      </c>
    </row>
    <row r="1690" spans="3:9" x14ac:dyDescent="0.2">
      <c r="C1690" s="348">
        <v>44096.583333333328</v>
      </c>
      <c r="D1690" s="320">
        <v>1026.5</v>
      </c>
      <c r="E1690" s="320">
        <v>0</v>
      </c>
      <c r="F1690" s="320">
        <v>18.399999999999999</v>
      </c>
      <c r="G1690" s="320">
        <v>63.9</v>
      </c>
      <c r="H1690" s="316">
        <v>7.1</v>
      </c>
      <c r="I1690" s="316">
        <v>294.39999999999998</v>
      </c>
    </row>
    <row r="1691" spans="3:9" x14ac:dyDescent="0.2">
      <c r="C1691" s="348">
        <v>44096.625</v>
      </c>
      <c r="D1691" s="320">
        <v>1027.3</v>
      </c>
      <c r="E1691" s="320">
        <v>0</v>
      </c>
      <c r="F1691" s="320">
        <v>17.7</v>
      </c>
      <c r="G1691" s="320">
        <v>67.400000000000006</v>
      </c>
      <c r="H1691" s="316">
        <v>6.4</v>
      </c>
      <c r="I1691" s="316">
        <v>296.39999999999998</v>
      </c>
    </row>
    <row r="1692" spans="3:9" x14ac:dyDescent="0.2">
      <c r="C1692" s="348">
        <v>44096.666666666672</v>
      </c>
      <c r="D1692" s="320">
        <v>1028.0999999999999</v>
      </c>
      <c r="E1692" s="320">
        <v>0</v>
      </c>
      <c r="F1692" s="320">
        <v>17.5</v>
      </c>
      <c r="G1692" s="320">
        <v>67.2</v>
      </c>
      <c r="H1692" s="316">
        <v>5.8</v>
      </c>
      <c r="I1692" s="316">
        <v>265.39999999999998</v>
      </c>
    </row>
    <row r="1693" spans="3:9" x14ac:dyDescent="0.2">
      <c r="C1693" s="348">
        <v>44096.708333333328</v>
      </c>
      <c r="D1693" s="320">
        <v>1028.7</v>
      </c>
      <c r="E1693" s="320">
        <v>0</v>
      </c>
      <c r="F1693" s="320">
        <v>17.2</v>
      </c>
      <c r="G1693" s="320">
        <v>68.3</v>
      </c>
      <c r="H1693" s="316">
        <v>5.5</v>
      </c>
      <c r="I1693" s="316">
        <v>259.7</v>
      </c>
    </row>
    <row r="1694" spans="3:9" x14ac:dyDescent="0.2">
      <c r="C1694" s="348">
        <v>44096.75</v>
      </c>
      <c r="D1694" s="320">
        <v>1029.5999999999999</v>
      </c>
      <c r="E1694" s="320">
        <v>0</v>
      </c>
      <c r="F1694" s="320">
        <v>16.899999999999999</v>
      </c>
      <c r="G1694" s="320">
        <v>69</v>
      </c>
      <c r="H1694" s="316">
        <v>5.4</v>
      </c>
      <c r="I1694" s="316">
        <v>238.5</v>
      </c>
    </row>
    <row r="1695" spans="3:9" x14ac:dyDescent="0.2">
      <c r="C1695" s="348">
        <v>44096.791666666672</v>
      </c>
      <c r="D1695" s="320">
        <v>1030</v>
      </c>
      <c r="E1695" s="320">
        <v>0</v>
      </c>
      <c r="F1695" s="320">
        <v>16.8</v>
      </c>
      <c r="G1695" s="320">
        <v>69.599999999999994</v>
      </c>
      <c r="H1695" s="316">
        <v>5</v>
      </c>
      <c r="I1695" s="316">
        <v>234.3</v>
      </c>
    </row>
    <row r="1696" spans="3:9" x14ac:dyDescent="0.2">
      <c r="C1696" s="348">
        <v>44096.833333333328</v>
      </c>
      <c r="D1696" s="320">
        <v>1030.3</v>
      </c>
      <c r="E1696" s="320">
        <v>0</v>
      </c>
      <c r="F1696" s="320">
        <v>16.7</v>
      </c>
      <c r="G1696" s="320">
        <v>69.400000000000006</v>
      </c>
      <c r="H1696" s="316">
        <v>4.7</v>
      </c>
      <c r="I1696" s="316">
        <v>259.89999999999998</v>
      </c>
    </row>
    <row r="1697" spans="3:9" x14ac:dyDescent="0.2">
      <c r="C1697" s="348">
        <v>44096.875</v>
      </c>
      <c r="D1697" s="320">
        <v>1030.2</v>
      </c>
      <c r="E1697" s="320">
        <v>0</v>
      </c>
      <c r="F1697" s="320">
        <v>16.600000000000001</v>
      </c>
      <c r="G1697" s="320">
        <v>69.099999999999994</v>
      </c>
      <c r="H1697" s="316">
        <v>4.7</v>
      </c>
      <c r="I1697" s="316">
        <v>252.6</v>
      </c>
    </row>
    <row r="1698" spans="3:9" x14ac:dyDescent="0.2">
      <c r="C1698" s="348">
        <v>44096.916666666672</v>
      </c>
      <c r="D1698" s="320">
        <v>1030</v>
      </c>
      <c r="E1698" s="320">
        <v>0</v>
      </c>
      <c r="F1698" s="320">
        <v>16.7</v>
      </c>
      <c r="G1698" s="320">
        <v>68.599999999999994</v>
      </c>
      <c r="H1698" s="316">
        <v>4.2</v>
      </c>
      <c r="I1698" s="316">
        <v>256.60000000000002</v>
      </c>
    </row>
    <row r="1699" spans="3:9" x14ac:dyDescent="0.2">
      <c r="C1699" s="348">
        <v>44096.958333333328</v>
      </c>
      <c r="D1699" s="320">
        <v>1029.5999999999999</v>
      </c>
      <c r="E1699" s="320">
        <v>0</v>
      </c>
      <c r="F1699" s="320">
        <v>16.5</v>
      </c>
      <c r="G1699" s="320">
        <v>68.400000000000006</v>
      </c>
      <c r="H1699" s="316">
        <v>4.5999999999999996</v>
      </c>
      <c r="I1699" s="316">
        <v>224</v>
      </c>
    </row>
    <row r="1700" spans="3:9" x14ac:dyDescent="0.2">
      <c r="C1700" s="348">
        <v>44097</v>
      </c>
      <c r="D1700" s="320">
        <v>1029.2</v>
      </c>
      <c r="E1700" s="320">
        <v>0</v>
      </c>
      <c r="F1700" s="320">
        <v>16.5</v>
      </c>
      <c r="G1700" s="320">
        <v>67.8</v>
      </c>
      <c r="H1700" s="316">
        <v>4.2</v>
      </c>
      <c r="I1700" s="316">
        <v>227.8</v>
      </c>
    </row>
    <row r="1701" spans="3:9" x14ac:dyDescent="0.2">
      <c r="C1701" s="348">
        <v>44097.041666666672</v>
      </c>
      <c r="D1701" s="320">
        <v>1028.8</v>
      </c>
      <c r="E1701" s="320">
        <v>0</v>
      </c>
      <c r="F1701" s="320">
        <v>16.600000000000001</v>
      </c>
      <c r="G1701" s="320">
        <v>68.2</v>
      </c>
      <c r="H1701" s="316">
        <v>4</v>
      </c>
      <c r="I1701" s="316">
        <v>153.6</v>
      </c>
    </row>
    <row r="1702" spans="3:9" x14ac:dyDescent="0.2">
      <c r="C1702" s="348">
        <v>44097.083333333328</v>
      </c>
      <c r="D1702" s="320">
        <v>1028.8</v>
      </c>
      <c r="E1702" s="320">
        <v>0</v>
      </c>
      <c r="F1702" s="320">
        <v>16.5</v>
      </c>
      <c r="G1702" s="320">
        <v>68.5</v>
      </c>
      <c r="H1702" s="316">
        <v>3.9</v>
      </c>
      <c r="I1702" s="316">
        <v>181.9</v>
      </c>
    </row>
    <row r="1703" spans="3:9" x14ac:dyDescent="0.2">
      <c r="C1703" s="348">
        <v>44097.125</v>
      </c>
      <c r="D1703" s="320">
        <v>1029</v>
      </c>
      <c r="E1703" s="320">
        <v>0</v>
      </c>
      <c r="F1703" s="320">
        <v>16.399999999999999</v>
      </c>
      <c r="G1703" s="320">
        <v>68.8</v>
      </c>
      <c r="H1703" s="316">
        <v>4.5</v>
      </c>
      <c r="I1703" s="316">
        <v>215.2</v>
      </c>
    </row>
    <row r="1704" spans="3:9" x14ac:dyDescent="0.2">
      <c r="C1704" s="348">
        <v>44097.166666666672</v>
      </c>
      <c r="D1704" s="320">
        <v>1029.4000000000001</v>
      </c>
      <c r="E1704" s="320">
        <v>0</v>
      </c>
      <c r="F1704" s="320">
        <v>16.399999999999999</v>
      </c>
      <c r="G1704" s="320">
        <v>68.599999999999994</v>
      </c>
      <c r="H1704" s="316">
        <v>4.5999999999999996</v>
      </c>
      <c r="I1704" s="316">
        <v>230</v>
      </c>
    </row>
    <row r="1705" spans="3:9" x14ac:dyDescent="0.2">
      <c r="C1705" s="348">
        <v>44097.208333333328</v>
      </c>
      <c r="D1705" s="320">
        <v>1030</v>
      </c>
      <c r="E1705" s="320">
        <v>0</v>
      </c>
      <c r="F1705" s="320">
        <v>16.399999999999999</v>
      </c>
      <c r="G1705" s="320">
        <v>68.099999999999994</v>
      </c>
      <c r="H1705" s="316">
        <v>3.6</v>
      </c>
      <c r="I1705" s="316">
        <v>210.7</v>
      </c>
    </row>
    <row r="1706" spans="3:9" x14ac:dyDescent="0.2">
      <c r="C1706" s="348">
        <v>44097.25</v>
      </c>
      <c r="D1706" s="320">
        <v>1029.9000000000001</v>
      </c>
      <c r="E1706" s="320">
        <v>0</v>
      </c>
      <c r="F1706" s="320">
        <v>16.600000000000001</v>
      </c>
      <c r="G1706" s="320">
        <v>67.8</v>
      </c>
      <c r="H1706" s="316">
        <v>3.2</v>
      </c>
      <c r="I1706" s="316">
        <v>230.8</v>
      </c>
    </row>
    <row r="1707" spans="3:9" x14ac:dyDescent="0.2">
      <c r="C1707" s="348">
        <v>44097.291666666672</v>
      </c>
      <c r="D1707" s="320">
        <v>1030</v>
      </c>
      <c r="E1707" s="320">
        <v>0</v>
      </c>
      <c r="F1707" s="320">
        <v>17.100000000000001</v>
      </c>
      <c r="G1707" s="320">
        <v>67.2</v>
      </c>
      <c r="H1707" s="316">
        <v>3.6</v>
      </c>
      <c r="I1707" s="316">
        <v>337.8</v>
      </c>
    </row>
    <row r="1708" spans="3:9" x14ac:dyDescent="0.2">
      <c r="C1708" s="348">
        <v>44097.333333333328</v>
      </c>
      <c r="D1708" s="320">
        <v>1029.9000000000001</v>
      </c>
      <c r="E1708" s="320">
        <v>0</v>
      </c>
      <c r="F1708" s="320">
        <v>17.8</v>
      </c>
      <c r="G1708" s="320">
        <v>65.5</v>
      </c>
      <c r="H1708" s="316">
        <v>4.2</v>
      </c>
      <c r="I1708" s="316">
        <v>329.3</v>
      </c>
    </row>
    <row r="1709" spans="3:9" x14ac:dyDescent="0.2">
      <c r="C1709" s="348">
        <v>44097.375</v>
      </c>
      <c r="D1709" s="320">
        <v>1029.4000000000001</v>
      </c>
      <c r="E1709" s="320">
        <v>0</v>
      </c>
      <c r="F1709" s="320">
        <v>18.5</v>
      </c>
      <c r="G1709" s="320">
        <v>63</v>
      </c>
      <c r="H1709" s="316">
        <v>5</v>
      </c>
      <c r="I1709" s="316">
        <v>303.5</v>
      </c>
    </row>
    <row r="1710" spans="3:9" x14ac:dyDescent="0.2">
      <c r="C1710" s="348">
        <v>44097.416666666672</v>
      </c>
      <c r="D1710" s="320">
        <v>1028.8</v>
      </c>
      <c r="E1710" s="320">
        <v>0</v>
      </c>
      <c r="F1710" s="320">
        <v>19</v>
      </c>
      <c r="G1710" s="320">
        <v>62.1</v>
      </c>
      <c r="H1710" s="316">
        <v>6.7</v>
      </c>
      <c r="I1710" s="316">
        <v>285.5</v>
      </c>
    </row>
    <row r="1711" spans="3:9" x14ac:dyDescent="0.2">
      <c r="C1711" s="348">
        <v>44097.458333333328</v>
      </c>
      <c r="D1711" s="320">
        <v>1028.3</v>
      </c>
      <c r="E1711" s="320">
        <v>0</v>
      </c>
      <c r="F1711" s="320">
        <v>19.600000000000001</v>
      </c>
      <c r="G1711" s="320">
        <v>58.9</v>
      </c>
      <c r="H1711" s="316">
        <v>7.3</v>
      </c>
      <c r="I1711" s="316">
        <v>273.60000000000002</v>
      </c>
    </row>
    <row r="1712" spans="3:9" x14ac:dyDescent="0.2">
      <c r="C1712" s="348">
        <v>44097.5</v>
      </c>
      <c r="D1712" s="320">
        <v>1027.8</v>
      </c>
      <c r="E1712" s="320">
        <v>0</v>
      </c>
      <c r="F1712" s="320">
        <v>19.2</v>
      </c>
      <c r="G1712" s="320">
        <v>62.2</v>
      </c>
      <c r="H1712" s="316">
        <v>7.7</v>
      </c>
      <c r="I1712" s="316">
        <v>298.3</v>
      </c>
    </row>
    <row r="1713" spans="3:9" x14ac:dyDescent="0.2">
      <c r="C1713" s="348">
        <v>44097.541666666672</v>
      </c>
      <c r="D1713" s="320">
        <v>1027.4000000000001</v>
      </c>
      <c r="E1713" s="320">
        <v>0</v>
      </c>
      <c r="F1713" s="320">
        <v>19.399999999999999</v>
      </c>
      <c r="G1713" s="320">
        <v>62.1</v>
      </c>
      <c r="H1713" s="316">
        <v>7.8</v>
      </c>
      <c r="I1713" s="316">
        <v>290.7</v>
      </c>
    </row>
    <row r="1714" spans="3:9" x14ac:dyDescent="0.2">
      <c r="C1714" s="348">
        <v>44097.583333333328</v>
      </c>
      <c r="D1714" s="320">
        <v>1026.8</v>
      </c>
      <c r="E1714" s="320">
        <v>0</v>
      </c>
      <c r="F1714" s="320">
        <v>19.8</v>
      </c>
      <c r="G1714" s="320">
        <v>61.4</v>
      </c>
      <c r="H1714" s="316">
        <v>7.5</v>
      </c>
      <c r="I1714" s="316">
        <v>273.7</v>
      </c>
    </row>
    <row r="1715" spans="3:9" x14ac:dyDescent="0.2">
      <c r="C1715" s="348">
        <v>44097.625</v>
      </c>
      <c r="D1715" s="320">
        <v>1027.0999999999999</v>
      </c>
      <c r="E1715" s="320">
        <v>0</v>
      </c>
      <c r="F1715" s="320">
        <v>19.100000000000001</v>
      </c>
      <c r="G1715" s="320">
        <v>63.6</v>
      </c>
      <c r="H1715" s="316">
        <v>7.5</v>
      </c>
      <c r="I1715" s="316">
        <v>258.7</v>
      </c>
    </row>
    <row r="1716" spans="3:9" x14ac:dyDescent="0.2">
      <c r="C1716" s="348">
        <v>44097.666666666672</v>
      </c>
      <c r="D1716" s="320">
        <v>1028.2</v>
      </c>
      <c r="E1716" s="320">
        <v>0</v>
      </c>
      <c r="F1716" s="320">
        <v>18.100000000000001</v>
      </c>
      <c r="G1716" s="320">
        <v>66.599999999999994</v>
      </c>
      <c r="H1716" s="316">
        <v>6.5</v>
      </c>
      <c r="I1716" s="316">
        <v>228.7</v>
      </c>
    </row>
    <row r="1717" spans="3:9" x14ac:dyDescent="0.2">
      <c r="C1717" s="348">
        <v>44097.708333333328</v>
      </c>
      <c r="D1717" s="320">
        <v>1029.2</v>
      </c>
      <c r="E1717" s="320">
        <v>0</v>
      </c>
      <c r="F1717" s="320">
        <v>17.5</v>
      </c>
      <c r="G1717" s="320">
        <v>68.2</v>
      </c>
      <c r="H1717" s="316">
        <v>6.4</v>
      </c>
      <c r="I1717" s="316">
        <v>215.4</v>
      </c>
    </row>
    <row r="1718" spans="3:9" x14ac:dyDescent="0.2">
      <c r="C1718" s="348">
        <v>44097.75</v>
      </c>
      <c r="D1718" s="320">
        <v>1030</v>
      </c>
      <c r="E1718" s="320">
        <v>0</v>
      </c>
      <c r="F1718" s="320">
        <v>17.100000000000001</v>
      </c>
      <c r="G1718" s="320">
        <v>68.8</v>
      </c>
      <c r="H1718" s="316">
        <v>6.3</v>
      </c>
      <c r="I1718" s="316">
        <v>216</v>
      </c>
    </row>
    <row r="1719" spans="3:9" x14ac:dyDescent="0.2">
      <c r="C1719" s="348">
        <v>44097.791666666672</v>
      </c>
      <c r="D1719" s="320">
        <v>1030.4000000000001</v>
      </c>
      <c r="E1719" s="320">
        <v>0</v>
      </c>
      <c r="F1719" s="320">
        <v>17</v>
      </c>
      <c r="G1719" s="320">
        <v>69</v>
      </c>
      <c r="H1719" s="316">
        <v>5.5</v>
      </c>
      <c r="I1719" s="316">
        <v>225.5</v>
      </c>
    </row>
    <row r="1720" spans="3:9" x14ac:dyDescent="0.2">
      <c r="C1720" s="348">
        <v>44097.833333333328</v>
      </c>
      <c r="D1720" s="320">
        <v>1031.2</v>
      </c>
      <c r="E1720" s="320">
        <v>0</v>
      </c>
      <c r="F1720" s="320">
        <v>17.100000000000001</v>
      </c>
      <c r="G1720" s="320">
        <v>69.2</v>
      </c>
      <c r="H1720" s="316">
        <v>4.2</v>
      </c>
      <c r="I1720" s="316">
        <v>234.8</v>
      </c>
    </row>
    <row r="1721" spans="3:9" x14ac:dyDescent="0.2">
      <c r="C1721" s="348">
        <v>44097.875</v>
      </c>
      <c r="D1721" s="320">
        <v>1031.5</v>
      </c>
      <c r="E1721" s="320">
        <v>0</v>
      </c>
      <c r="F1721" s="320">
        <v>17</v>
      </c>
      <c r="G1721" s="320">
        <v>70.400000000000006</v>
      </c>
      <c r="H1721" s="316">
        <v>3.9</v>
      </c>
      <c r="I1721" s="316">
        <v>291.10000000000002</v>
      </c>
    </row>
    <row r="1722" spans="3:9" x14ac:dyDescent="0.2">
      <c r="C1722" s="348">
        <v>44097.916666666672</v>
      </c>
      <c r="D1722" s="320">
        <v>1031</v>
      </c>
      <c r="E1722" s="320">
        <v>0</v>
      </c>
      <c r="F1722" s="320">
        <v>16.399999999999999</v>
      </c>
      <c r="G1722" s="320">
        <v>74.099999999999994</v>
      </c>
      <c r="H1722" s="316">
        <v>3.3</v>
      </c>
      <c r="I1722" s="316">
        <v>322.89999999999998</v>
      </c>
    </row>
    <row r="1723" spans="3:9" x14ac:dyDescent="0.2">
      <c r="C1723" s="348">
        <v>44097.958333333328</v>
      </c>
      <c r="D1723" s="320">
        <v>1030.5999999999999</v>
      </c>
      <c r="E1723" s="320">
        <v>0</v>
      </c>
      <c r="F1723" s="320">
        <v>16.399999999999999</v>
      </c>
      <c r="G1723" s="320">
        <v>73.8</v>
      </c>
      <c r="H1723" s="316">
        <v>3.4</v>
      </c>
      <c r="I1723" s="316">
        <v>274.39999999999998</v>
      </c>
    </row>
    <row r="1724" spans="3:9" x14ac:dyDescent="0.2">
      <c r="C1724" s="348">
        <v>44098</v>
      </c>
      <c r="D1724" s="320">
        <v>1030.3</v>
      </c>
      <c r="E1724" s="320">
        <v>0</v>
      </c>
      <c r="F1724" s="320">
        <v>16.7</v>
      </c>
      <c r="G1724" s="320">
        <v>70.8</v>
      </c>
      <c r="H1724" s="316">
        <v>4.4000000000000004</v>
      </c>
      <c r="I1724" s="316">
        <v>211.7</v>
      </c>
    </row>
    <row r="1725" spans="3:9" x14ac:dyDescent="0.2">
      <c r="C1725" s="348">
        <v>44098.041666666672</v>
      </c>
      <c r="D1725" s="320">
        <v>1029.8</v>
      </c>
      <c r="E1725" s="320">
        <v>0</v>
      </c>
      <c r="F1725" s="320">
        <v>16.600000000000001</v>
      </c>
      <c r="G1725" s="320">
        <v>71.3</v>
      </c>
      <c r="H1725" s="316">
        <v>4</v>
      </c>
      <c r="I1725" s="316">
        <v>233.4</v>
      </c>
    </row>
    <row r="1726" spans="3:9" x14ac:dyDescent="0.2">
      <c r="C1726" s="348">
        <v>44098.083333333328</v>
      </c>
      <c r="D1726" s="320">
        <v>1029.2</v>
      </c>
      <c r="E1726" s="320">
        <v>0</v>
      </c>
      <c r="F1726" s="320">
        <v>16.600000000000001</v>
      </c>
      <c r="G1726" s="320">
        <v>71.5</v>
      </c>
      <c r="H1726" s="316">
        <v>4.3</v>
      </c>
      <c r="I1726" s="316">
        <v>248.6</v>
      </c>
    </row>
    <row r="1727" spans="3:9" x14ac:dyDescent="0.2">
      <c r="C1727" s="348">
        <v>44098.125</v>
      </c>
      <c r="D1727" s="320">
        <v>1029</v>
      </c>
      <c r="E1727" s="320">
        <v>0</v>
      </c>
      <c r="F1727" s="320">
        <v>16.600000000000001</v>
      </c>
      <c r="G1727" s="320">
        <v>70.8</v>
      </c>
      <c r="H1727" s="316">
        <v>3.1</v>
      </c>
      <c r="I1727" s="316">
        <v>157.80000000000001</v>
      </c>
    </row>
    <row r="1728" spans="3:9" x14ac:dyDescent="0.2">
      <c r="C1728" s="348">
        <v>44098.166666666672</v>
      </c>
      <c r="D1728" s="320">
        <v>1029.3</v>
      </c>
      <c r="E1728" s="320">
        <v>0</v>
      </c>
      <c r="F1728" s="320">
        <v>16.399999999999999</v>
      </c>
      <c r="G1728" s="320">
        <v>70.7</v>
      </c>
      <c r="H1728" s="316">
        <v>2.5</v>
      </c>
      <c r="I1728" s="316">
        <v>114.2</v>
      </c>
    </row>
    <row r="1729" spans="3:9" x14ac:dyDescent="0.2">
      <c r="C1729" s="348">
        <v>44098.208333333328</v>
      </c>
      <c r="D1729" s="320">
        <v>1029.8</v>
      </c>
      <c r="E1729" s="320">
        <v>0</v>
      </c>
      <c r="F1729" s="320">
        <v>16.3</v>
      </c>
      <c r="G1729" s="320">
        <v>71.2</v>
      </c>
      <c r="H1729" s="316">
        <v>2.2999999999999998</v>
      </c>
      <c r="I1729" s="316">
        <v>90.3</v>
      </c>
    </row>
    <row r="1730" spans="3:9" x14ac:dyDescent="0.2">
      <c r="C1730" s="348">
        <v>44098.25</v>
      </c>
      <c r="D1730" s="320">
        <v>1030.3</v>
      </c>
      <c r="E1730" s="320">
        <v>0</v>
      </c>
      <c r="F1730" s="320">
        <v>16.3</v>
      </c>
      <c r="G1730" s="320">
        <v>71.099999999999994</v>
      </c>
      <c r="H1730" s="316">
        <v>2.7</v>
      </c>
      <c r="I1730" s="316">
        <v>10.4</v>
      </c>
    </row>
    <row r="1731" spans="3:9" x14ac:dyDescent="0.2">
      <c r="C1731" s="348">
        <v>44098.291666666672</v>
      </c>
      <c r="D1731" s="320">
        <v>1030.5</v>
      </c>
      <c r="E1731" s="320">
        <v>0</v>
      </c>
      <c r="F1731" s="320">
        <v>16.5</v>
      </c>
      <c r="G1731" s="320">
        <v>70.2</v>
      </c>
      <c r="H1731" s="316">
        <v>2.7</v>
      </c>
      <c r="I1731" s="316">
        <v>51.9</v>
      </c>
    </row>
    <row r="1732" spans="3:9" x14ac:dyDescent="0.2">
      <c r="C1732" s="348">
        <v>44098.333333333328</v>
      </c>
      <c r="D1732" s="320">
        <v>1030.8</v>
      </c>
      <c r="E1732" s="320">
        <v>0</v>
      </c>
      <c r="F1732" s="320">
        <v>16.8</v>
      </c>
      <c r="G1732" s="320">
        <v>69.5</v>
      </c>
      <c r="H1732" s="316">
        <v>3.5</v>
      </c>
      <c r="I1732" s="316">
        <v>357.3</v>
      </c>
    </row>
    <row r="1733" spans="3:9" x14ac:dyDescent="0.2">
      <c r="C1733" s="348">
        <v>44098.375</v>
      </c>
      <c r="D1733" s="320">
        <v>1031</v>
      </c>
      <c r="E1733" s="320">
        <v>0</v>
      </c>
      <c r="F1733" s="320">
        <v>17.399999999999999</v>
      </c>
      <c r="G1733" s="320">
        <v>67.8</v>
      </c>
      <c r="H1733" s="316">
        <v>4.2</v>
      </c>
      <c r="I1733" s="316">
        <v>324.2</v>
      </c>
    </row>
    <row r="1734" spans="3:9" x14ac:dyDescent="0.2">
      <c r="C1734" s="348">
        <v>44098.416666666672</v>
      </c>
      <c r="D1734" s="320">
        <v>1030.4000000000001</v>
      </c>
      <c r="E1734" s="320">
        <v>0</v>
      </c>
      <c r="F1734" s="320">
        <v>18.100000000000001</v>
      </c>
      <c r="G1734" s="320">
        <v>66.5</v>
      </c>
      <c r="H1734" s="316">
        <v>4.7</v>
      </c>
      <c r="I1734" s="316">
        <v>295</v>
      </c>
    </row>
    <row r="1735" spans="3:9" x14ac:dyDescent="0.2">
      <c r="C1735" s="348">
        <v>44098.458333333328</v>
      </c>
      <c r="D1735" s="320">
        <v>1029.5</v>
      </c>
      <c r="E1735" s="320">
        <v>0</v>
      </c>
      <c r="F1735" s="320">
        <v>18.2</v>
      </c>
      <c r="G1735" s="320">
        <v>66.2</v>
      </c>
      <c r="H1735" s="316">
        <v>5.3</v>
      </c>
      <c r="I1735" s="316">
        <v>310.89999999999998</v>
      </c>
    </row>
    <row r="1736" spans="3:9" x14ac:dyDescent="0.2">
      <c r="C1736" s="348">
        <v>44098.5</v>
      </c>
      <c r="D1736" s="320">
        <v>1028.9000000000001</v>
      </c>
      <c r="E1736" s="320">
        <v>0</v>
      </c>
      <c r="F1736" s="320">
        <v>18.399999999999999</v>
      </c>
      <c r="G1736" s="320">
        <v>67.2</v>
      </c>
      <c r="H1736" s="316">
        <v>5.6</v>
      </c>
      <c r="I1736" s="316">
        <v>316.60000000000002</v>
      </c>
    </row>
    <row r="1737" spans="3:9" x14ac:dyDescent="0.2">
      <c r="C1737" s="348">
        <v>44098.541666666672</v>
      </c>
      <c r="D1737" s="320">
        <v>1028.8</v>
      </c>
      <c r="E1737" s="320">
        <v>0</v>
      </c>
      <c r="F1737" s="320">
        <v>18.3</v>
      </c>
      <c r="G1737" s="320">
        <v>67.3</v>
      </c>
      <c r="H1737" s="316">
        <v>5.8</v>
      </c>
      <c r="I1737" s="316">
        <v>305</v>
      </c>
    </row>
    <row r="1738" spans="3:9" x14ac:dyDescent="0.2">
      <c r="C1738" s="348">
        <v>44098.583333333328</v>
      </c>
      <c r="D1738" s="320">
        <v>1028.8</v>
      </c>
      <c r="E1738" s="320">
        <v>0</v>
      </c>
      <c r="F1738" s="320">
        <v>17.8</v>
      </c>
      <c r="G1738" s="320">
        <v>68.7</v>
      </c>
      <c r="H1738" s="316">
        <v>6</v>
      </c>
      <c r="I1738" s="316">
        <v>289.89999999999998</v>
      </c>
    </row>
    <row r="1739" spans="3:9" x14ac:dyDescent="0.2">
      <c r="C1739" s="348">
        <v>44098.625</v>
      </c>
      <c r="D1739" s="320">
        <v>1029.0999999999999</v>
      </c>
      <c r="E1739" s="320">
        <v>0</v>
      </c>
      <c r="F1739" s="320">
        <v>17.5</v>
      </c>
      <c r="G1739" s="320">
        <v>68.900000000000006</v>
      </c>
      <c r="H1739" s="316">
        <v>6.2</v>
      </c>
      <c r="I1739" s="316">
        <v>278.7</v>
      </c>
    </row>
    <row r="1740" spans="3:9" x14ac:dyDescent="0.2">
      <c r="C1740" s="348">
        <v>44098.666666666672</v>
      </c>
      <c r="D1740" s="320">
        <v>1029.7</v>
      </c>
      <c r="E1740" s="320">
        <v>0</v>
      </c>
      <c r="F1740" s="320">
        <v>17.2</v>
      </c>
      <c r="G1740" s="320">
        <v>69.2</v>
      </c>
      <c r="H1740" s="316">
        <v>5.7</v>
      </c>
      <c r="I1740" s="316">
        <v>270.89999999999998</v>
      </c>
    </row>
    <row r="1741" spans="3:9" x14ac:dyDescent="0.2">
      <c r="C1741" s="348">
        <v>44098.708333333328</v>
      </c>
      <c r="D1741" s="320">
        <v>1030.8</v>
      </c>
      <c r="E1741" s="320">
        <v>0</v>
      </c>
      <c r="F1741" s="320">
        <v>17.100000000000001</v>
      </c>
      <c r="G1741" s="320">
        <v>69.5</v>
      </c>
      <c r="H1741" s="316">
        <v>5.3</v>
      </c>
      <c r="I1741" s="316">
        <v>259.89999999999998</v>
      </c>
    </row>
    <row r="1742" spans="3:9" x14ac:dyDescent="0.2">
      <c r="C1742" s="348">
        <v>44098.75</v>
      </c>
      <c r="D1742" s="320">
        <v>1031.5999999999999</v>
      </c>
      <c r="E1742" s="320">
        <v>0</v>
      </c>
      <c r="F1742" s="320">
        <v>16.899999999999999</v>
      </c>
      <c r="G1742" s="320">
        <v>69.8</v>
      </c>
      <c r="H1742" s="316">
        <v>5.2</v>
      </c>
      <c r="I1742" s="316">
        <v>215.4</v>
      </c>
    </row>
    <row r="1743" spans="3:9" x14ac:dyDescent="0.2">
      <c r="C1743" s="348">
        <v>44098.791666666672</v>
      </c>
      <c r="D1743" s="320">
        <v>1032.5</v>
      </c>
      <c r="E1743" s="320">
        <v>0</v>
      </c>
      <c r="F1743" s="320">
        <v>16.7</v>
      </c>
      <c r="G1743" s="320">
        <v>69.8</v>
      </c>
      <c r="H1743" s="316">
        <v>4.5999999999999996</v>
      </c>
      <c r="I1743" s="316">
        <v>211.5</v>
      </c>
    </row>
    <row r="1744" spans="3:9" x14ac:dyDescent="0.2">
      <c r="C1744" s="348">
        <v>44098.833333333328</v>
      </c>
      <c r="D1744" s="320">
        <v>1032.8</v>
      </c>
      <c r="E1744" s="320">
        <v>0</v>
      </c>
      <c r="F1744" s="320">
        <v>16.7</v>
      </c>
      <c r="G1744" s="320">
        <v>69.8</v>
      </c>
      <c r="H1744" s="316">
        <v>4.5999999999999996</v>
      </c>
      <c r="I1744" s="316">
        <v>210.6</v>
      </c>
    </row>
    <row r="1745" spans="3:9" x14ac:dyDescent="0.2">
      <c r="C1745" s="348">
        <v>44098.875</v>
      </c>
      <c r="D1745" s="320">
        <v>1033</v>
      </c>
      <c r="E1745" s="320">
        <v>0</v>
      </c>
      <c r="F1745" s="320">
        <v>16.8</v>
      </c>
      <c r="G1745" s="320">
        <v>69.7</v>
      </c>
      <c r="H1745" s="316">
        <v>3.9</v>
      </c>
      <c r="I1745" s="316">
        <v>240.1</v>
      </c>
    </row>
    <row r="1746" spans="3:9" x14ac:dyDescent="0.2">
      <c r="C1746" s="348">
        <v>44098.916666666672</v>
      </c>
      <c r="D1746" s="320">
        <v>1033</v>
      </c>
      <c r="E1746" s="320">
        <v>0</v>
      </c>
      <c r="F1746" s="320">
        <v>16.399999999999999</v>
      </c>
      <c r="G1746" s="320">
        <v>72.5</v>
      </c>
      <c r="H1746" s="316">
        <v>4.9000000000000004</v>
      </c>
      <c r="I1746" s="316">
        <v>253.7</v>
      </c>
    </row>
    <row r="1747" spans="3:9" x14ac:dyDescent="0.2">
      <c r="C1747" s="348">
        <v>44098.958333333328</v>
      </c>
      <c r="D1747" s="320">
        <v>1032.3</v>
      </c>
      <c r="E1747" s="320">
        <v>0</v>
      </c>
      <c r="F1747" s="320">
        <v>16.2</v>
      </c>
      <c r="G1747" s="320">
        <v>72.5</v>
      </c>
      <c r="H1747" s="316">
        <v>5.3</v>
      </c>
      <c r="I1747" s="316">
        <v>221.7</v>
      </c>
    </row>
    <row r="1748" spans="3:9" x14ac:dyDescent="0.2">
      <c r="C1748" s="348">
        <v>44099</v>
      </c>
      <c r="D1748" s="320">
        <v>1031.4000000000001</v>
      </c>
      <c r="E1748" s="320">
        <v>0</v>
      </c>
      <c r="F1748" s="320">
        <v>15.9</v>
      </c>
      <c r="G1748" s="320">
        <v>72.900000000000006</v>
      </c>
      <c r="H1748" s="316">
        <v>5.9</v>
      </c>
      <c r="I1748" s="316">
        <v>211.9</v>
      </c>
    </row>
    <row r="1749" spans="3:9" x14ac:dyDescent="0.2">
      <c r="C1749" s="348">
        <v>44099.041666666672</v>
      </c>
      <c r="D1749" s="320">
        <v>1030.5</v>
      </c>
      <c r="E1749" s="320">
        <v>0</v>
      </c>
      <c r="F1749" s="320">
        <v>16</v>
      </c>
      <c r="G1749" s="320">
        <v>71.8</v>
      </c>
      <c r="H1749" s="316">
        <v>5.9</v>
      </c>
      <c r="I1749" s="316">
        <v>201.4</v>
      </c>
    </row>
    <row r="1750" spans="3:9" x14ac:dyDescent="0.2">
      <c r="C1750" s="348">
        <v>44099.083333333328</v>
      </c>
      <c r="D1750" s="320">
        <v>1030.0999999999999</v>
      </c>
      <c r="E1750" s="320">
        <v>0</v>
      </c>
      <c r="F1750" s="320">
        <v>16</v>
      </c>
      <c r="G1750" s="320">
        <v>71.400000000000006</v>
      </c>
      <c r="H1750" s="316">
        <v>5.6</v>
      </c>
      <c r="I1750" s="316">
        <v>202</v>
      </c>
    </row>
    <row r="1751" spans="3:9" x14ac:dyDescent="0.2">
      <c r="C1751" s="348">
        <v>44099.125</v>
      </c>
      <c r="D1751" s="320">
        <v>1029.9000000000001</v>
      </c>
      <c r="E1751" s="320">
        <v>0</v>
      </c>
      <c r="F1751" s="320">
        <v>16</v>
      </c>
      <c r="G1751" s="320">
        <v>71.900000000000006</v>
      </c>
      <c r="H1751" s="316">
        <v>3.7</v>
      </c>
      <c r="I1751" s="316">
        <v>214.2</v>
      </c>
    </row>
    <row r="1752" spans="3:9" x14ac:dyDescent="0.2">
      <c r="C1752" s="348">
        <v>44099.166666666672</v>
      </c>
      <c r="D1752" s="320">
        <v>1029.5</v>
      </c>
      <c r="E1752" s="320">
        <v>0</v>
      </c>
      <c r="F1752" s="320">
        <v>16.100000000000001</v>
      </c>
      <c r="G1752" s="320">
        <v>70.599999999999994</v>
      </c>
      <c r="H1752" s="316">
        <v>2.8</v>
      </c>
      <c r="I1752" s="316">
        <v>65.599999999999994</v>
      </c>
    </row>
    <row r="1753" spans="3:9" x14ac:dyDescent="0.2">
      <c r="C1753" s="348">
        <v>44099.208333333328</v>
      </c>
      <c r="D1753" s="320">
        <v>1029.7</v>
      </c>
      <c r="E1753" s="320">
        <v>0</v>
      </c>
      <c r="F1753" s="320">
        <v>15.6</v>
      </c>
      <c r="G1753" s="320">
        <v>72.5</v>
      </c>
      <c r="H1753" s="316">
        <v>2.8</v>
      </c>
      <c r="I1753" s="316">
        <v>342.6</v>
      </c>
    </row>
    <row r="1754" spans="3:9" x14ac:dyDescent="0.2">
      <c r="C1754" s="348">
        <v>44099.25</v>
      </c>
      <c r="D1754" s="320">
        <v>1030.2</v>
      </c>
      <c r="E1754" s="320">
        <v>0</v>
      </c>
      <c r="F1754" s="320">
        <v>15.8</v>
      </c>
      <c r="G1754" s="320">
        <v>71.5</v>
      </c>
      <c r="H1754" s="316">
        <v>3.3</v>
      </c>
      <c r="I1754" s="316">
        <v>217</v>
      </c>
    </row>
    <row r="1755" spans="3:9" x14ac:dyDescent="0.2">
      <c r="C1755" s="348">
        <v>44099.291666666672</v>
      </c>
      <c r="D1755" s="320">
        <v>1031</v>
      </c>
      <c r="E1755" s="320">
        <v>0</v>
      </c>
      <c r="F1755" s="320">
        <v>16.8</v>
      </c>
      <c r="G1755" s="320">
        <v>68</v>
      </c>
      <c r="H1755" s="316">
        <v>4.5</v>
      </c>
      <c r="I1755" s="316">
        <v>244.7</v>
      </c>
    </row>
    <row r="1756" spans="3:9" x14ac:dyDescent="0.2">
      <c r="C1756" s="348">
        <v>44099.333333333328</v>
      </c>
      <c r="D1756" s="320">
        <v>1031.5999999999999</v>
      </c>
      <c r="E1756" s="320">
        <v>0</v>
      </c>
      <c r="F1756" s="320">
        <v>16.7</v>
      </c>
      <c r="G1756" s="320">
        <v>68.8</v>
      </c>
      <c r="H1756" s="316">
        <v>5.4</v>
      </c>
      <c r="I1756" s="316">
        <v>228.8</v>
      </c>
    </row>
    <row r="1757" spans="3:9" x14ac:dyDescent="0.2">
      <c r="C1757" s="348">
        <v>44099.375</v>
      </c>
      <c r="D1757" s="320">
        <v>1031.7</v>
      </c>
      <c r="E1757" s="320">
        <v>0</v>
      </c>
      <c r="F1757" s="320">
        <v>17.2</v>
      </c>
      <c r="G1757" s="320">
        <v>66.7</v>
      </c>
      <c r="H1757" s="316">
        <v>5.8</v>
      </c>
      <c r="I1757" s="316">
        <v>272.7</v>
      </c>
    </row>
    <row r="1758" spans="3:9" x14ac:dyDescent="0.2">
      <c r="C1758" s="348">
        <v>44099.416666666672</v>
      </c>
      <c r="D1758" s="320">
        <v>1031.9000000000001</v>
      </c>
      <c r="E1758" s="320">
        <v>0</v>
      </c>
      <c r="F1758" s="320">
        <v>17.100000000000001</v>
      </c>
      <c r="G1758" s="320">
        <v>68.099999999999994</v>
      </c>
      <c r="H1758" s="316">
        <v>6.2</v>
      </c>
      <c r="I1758" s="316">
        <v>282.3</v>
      </c>
    </row>
    <row r="1759" spans="3:9" x14ac:dyDescent="0.2">
      <c r="C1759" s="348">
        <v>44099.458333333328</v>
      </c>
      <c r="D1759" s="320">
        <v>1031.8</v>
      </c>
      <c r="E1759" s="320">
        <v>0</v>
      </c>
      <c r="F1759" s="320">
        <v>17</v>
      </c>
      <c r="G1759" s="320">
        <v>69.099999999999994</v>
      </c>
      <c r="H1759" s="316">
        <v>5.7</v>
      </c>
      <c r="I1759" s="316">
        <v>291.89999999999998</v>
      </c>
    </row>
    <row r="1760" spans="3:9" x14ac:dyDescent="0.2">
      <c r="C1760" s="348">
        <v>44099.5</v>
      </c>
      <c r="D1760" s="320">
        <v>1031.5</v>
      </c>
      <c r="E1760" s="320">
        <v>0</v>
      </c>
      <c r="F1760" s="320">
        <v>17.5</v>
      </c>
      <c r="G1760" s="320">
        <v>65</v>
      </c>
      <c r="H1760" s="316">
        <v>5.9</v>
      </c>
      <c r="I1760" s="316">
        <v>270.60000000000002</v>
      </c>
    </row>
    <row r="1761" spans="3:9" x14ac:dyDescent="0.2">
      <c r="C1761" s="348">
        <v>44099.541666666672</v>
      </c>
      <c r="D1761" s="320">
        <v>1031.2</v>
      </c>
      <c r="E1761" s="320">
        <v>0</v>
      </c>
      <c r="F1761" s="320">
        <v>17.7</v>
      </c>
      <c r="G1761" s="320">
        <v>62.9</v>
      </c>
      <c r="H1761" s="316">
        <v>6</v>
      </c>
      <c r="I1761" s="316">
        <v>254.7</v>
      </c>
    </row>
    <row r="1762" spans="3:9" x14ac:dyDescent="0.2">
      <c r="C1762" s="348">
        <v>44099.583333333328</v>
      </c>
      <c r="D1762" s="320">
        <v>1030.8</v>
      </c>
      <c r="E1762" s="320">
        <v>0</v>
      </c>
      <c r="F1762" s="320">
        <v>17.899999999999999</v>
      </c>
      <c r="G1762" s="320">
        <v>62.7</v>
      </c>
      <c r="H1762" s="316">
        <v>5.5</v>
      </c>
      <c r="I1762" s="316">
        <v>249.2</v>
      </c>
    </row>
    <row r="1763" spans="3:9" x14ac:dyDescent="0.2">
      <c r="C1763" s="348">
        <v>44099.625</v>
      </c>
      <c r="D1763" s="320">
        <v>1030.5999999999999</v>
      </c>
      <c r="E1763" s="320">
        <v>0</v>
      </c>
      <c r="F1763" s="320">
        <v>17.7</v>
      </c>
      <c r="G1763" s="320">
        <v>63.7</v>
      </c>
      <c r="H1763" s="316">
        <v>5.9</v>
      </c>
      <c r="I1763" s="316">
        <v>240.2</v>
      </c>
    </row>
    <row r="1764" spans="3:9" x14ac:dyDescent="0.2">
      <c r="C1764" s="348">
        <v>44099.666666666672</v>
      </c>
      <c r="D1764" s="320">
        <v>1031.2</v>
      </c>
      <c r="E1764" s="320">
        <v>0</v>
      </c>
      <c r="F1764" s="320">
        <v>17.100000000000001</v>
      </c>
      <c r="G1764" s="320">
        <v>66.8</v>
      </c>
      <c r="H1764" s="316">
        <v>6.1</v>
      </c>
      <c r="I1764" s="316">
        <v>226.4</v>
      </c>
    </row>
    <row r="1765" spans="3:9" x14ac:dyDescent="0.2">
      <c r="C1765" s="348">
        <v>44099.708333333328</v>
      </c>
      <c r="D1765" s="320">
        <v>1031.5999999999999</v>
      </c>
      <c r="E1765" s="320">
        <v>0</v>
      </c>
      <c r="F1765" s="320">
        <v>16.899999999999999</v>
      </c>
      <c r="G1765" s="320">
        <v>68.599999999999994</v>
      </c>
      <c r="H1765" s="316">
        <v>4.9000000000000004</v>
      </c>
      <c r="I1765" s="316">
        <v>207.6</v>
      </c>
    </row>
    <row r="1766" spans="3:9" x14ac:dyDescent="0.2">
      <c r="C1766" s="348">
        <v>44099.75</v>
      </c>
      <c r="D1766" s="320">
        <v>1032.3</v>
      </c>
      <c r="E1766" s="320">
        <v>0</v>
      </c>
      <c r="F1766" s="320">
        <v>16.7</v>
      </c>
      <c r="G1766" s="320">
        <v>68.400000000000006</v>
      </c>
      <c r="H1766" s="316">
        <v>5.3</v>
      </c>
      <c r="I1766" s="316">
        <v>196.5</v>
      </c>
    </row>
    <row r="1767" spans="3:9" x14ac:dyDescent="0.2">
      <c r="C1767" s="348">
        <v>44099.791666666672</v>
      </c>
      <c r="D1767" s="320">
        <v>1033</v>
      </c>
      <c r="E1767" s="320">
        <v>0</v>
      </c>
      <c r="F1767" s="320">
        <v>16.7</v>
      </c>
      <c r="G1767" s="320">
        <v>67.900000000000006</v>
      </c>
      <c r="H1767" s="316">
        <v>4.9000000000000004</v>
      </c>
      <c r="I1767" s="316">
        <v>199.8</v>
      </c>
    </row>
    <row r="1768" spans="3:9" x14ac:dyDescent="0.2">
      <c r="C1768" s="348">
        <v>44099.833333333328</v>
      </c>
      <c r="D1768" s="320">
        <v>1033.4000000000001</v>
      </c>
      <c r="E1768" s="320">
        <v>0</v>
      </c>
      <c r="F1768" s="320">
        <v>16.8</v>
      </c>
      <c r="G1768" s="320">
        <v>68.8</v>
      </c>
      <c r="H1768" s="316">
        <v>3.8</v>
      </c>
      <c r="I1768" s="316">
        <v>199.1</v>
      </c>
    </row>
    <row r="1769" spans="3:9" x14ac:dyDescent="0.2">
      <c r="C1769" s="348">
        <v>44099.875</v>
      </c>
      <c r="D1769" s="320">
        <v>1033.5</v>
      </c>
      <c r="E1769" s="320">
        <v>0</v>
      </c>
      <c r="F1769" s="320">
        <v>16.5</v>
      </c>
      <c r="G1769" s="320">
        <v>70.599999999999994</v>
      </c>
      <c r="H1769" s="316">
        <v>3.5</v>
      </c>
      <c r="I1769" s="316">
        <v>11.5</v>
      </c>
    </row>
    <row r="1770" spans="3:9" x14ac:dyDescent="0.2">
      <c r="C1770" s="348">
        <v>44099.916666666672</v>
      </c>
      <c r="D1770" s="320">
        <v>1033.3</v>
      </c>
      <c r="E1770" s="320">
        <v>0</v>
      </c>
      <c r="F1770" s="320">
        <v>16.399999999999999</v>
      </c>
      <c r="G1770" s="320">
        <v>71.5</v>
      </c>
      <c r="H1770" s="316">
        <v>3.2</v>
      </c>
      <c r="I1770" s="316">
        <v>2.7</v>
      </c>
    </row>
    <row r="1771" spans="3:9" x14ac:dyDescent="0.2">
      <c r="C1771" s="348">
        <v>44099.958333333328</v>
      </c>
      <c r="D1771" s="320">
        <v>1032.5999999999999</v>
      </c>
      <c r="E1771" s="320">
        <v>0</v>
      </c>
      <c r="F1771" s="320">
        <v>16.100000000000001</v>
      </c>
      <c r="G1771" s="320">
        <v>73.2</v>
      </c>
      <c r="H1771" s="316">
        <v>2.6</v>
      </c>
      <c r="I1771" s="316">
        <v>327.5</v>
      </c>
    </row>
    <row r="1772" spans="3:9" x14ac:dyDescent="0.2">
      <c r="C1772" s="348">
        <v>44100</v>
      </c>
      <c r="D1772" s="320">
        <v>1032</v>
      </c>
      <c r="E1772" s="320">
        <v>0</v>
      </c>
      <c r="F1772" s="320">
        <v>16.2</v>
      </c>
      <c r="G1772" s="320">
        <v>70.7</v>
      </c>
      <c r="H1772" s="316">
        <v>4.0999999999999996</v>
      </c>
      <c r="I1772" s="316">
        <v>207.6</v>
      </c>
    </row>
    <row r="1773" spans="3:9" x14ac:dyDescent="0.2">
      <c r="C1773" s="348">
        <v>44100.041666666672</v>
      </c>
      <c r="D1773" s="320">
        <v>1031.7</v>
      </c>
      <c r="E1773" s="320">
        <v>0</v>
      </c>
      <c r="F1773" s="320">
        <v>16.5</v>
      </c>
      <c r="G1773" s="320">
        <v>67.8</v>
      </c>
      <c r="H1773" s="316">
        <v>4.5999999999999996</v>
      </c>
      <c r="I1773" s="316">
        <v>231.2</v>
      </c>
    </row>
    <row r="1774" spans="3:9" x14ac:dyDescent="0.2">
      <c r="C1774" s="348">
        <v>44100.083333333328</v>
      </c>
      <c r="D1774" s="320">
        <v>1031.4000000000001</v>
      </c>
      <c r="E1774" s="320">
        <v>0</v>
      </c>
      <c r="F1774" s="320">
        <v>16.399999999999999</v>
      </c>
      <c r="G1774" s="320">
        <v>67.400000000000006</v>
      </c>
      <c r="H1774" s="316">
        <v>4.2</v>
      </c>
      <c r="I1774" s="316">
        <v>211.8</v>
      </c>
    </row>
    <row r="1775" spans="3:9" x14ac:dyDescent="0.2">
      <c r="C1775" s="348">
        <v>44100.125</v>
      </c>
      <c r="D1775" s="320">
        <v>1031.2</v>
      </c>
      <c r="E1775" s="320">
        <v>0</v>
      </c>
      <c r="F1775" s="320">
        <v>16.399999999999999</v>
      </c>
      <c r="G1775" s="320">
        <v>67.5</v>
      </c>
      <c r="H1775" s="316">
        <v>4.5</v>
      </c>
      <c r="I1775" s="316">
        <v>222.5</v>
      </c>
    </row>
    <row r="1776" spans="3:9" x14ac:dyDescent="0.2">
      <c r="C1776" s="348">
        <v>44100.166666666672</v>
      </c>
      <c r="D1776" s="320">
        <v>1031.4000000000001</v>
      </c>
      <c r="E1776" s="320">
        <v>0</v>
      </c>
      <c r="F1776" s="320">
        <v>16.399999999999999</v>
      </c>
      <c r="G1776" s="320">
        <v>66.2</v>
      </c>
      <c r="H1776" s="316">
        <v>3.9</v>
      </c>
      <c r="I1776" s="316">
        <v>164.2</v>
      </c>
    </row>
    <row r="1777" spans="3:9" x14ac:dyDescent="0.2">
      <c r="C1777" s="348">
        <v>44100.208333333328</v>
      </c>
      <c r="D1777" s="320">
        <v>1031.5</v>
      </c>
      <c r="E1777" s="320">
        <v>0</v>
      </c>
      <c r="F1777" s="320">
        <v>16.399999999999999</v>
      </c>
      <c r="G1777" s="320">
        <v>65.7</v>
      </c>
      <c r="H1777" s="316">
        <v>4.2</v>
      </c>
      <c r="I1777" s="316">
        <v>183</v>
      </c>
    </row>
    <row r="1778" spans="3:9" x14ac:dyDescent="0.2">
      <c r="C1778" s="348">
        <v>44100.25</v>
      </c>
      <c r="D1778" s="320">
        <v>1032.2</v>
      </c>
      <c r="E1778" s="320">
        <v>0</v>
      </c>
      <c r="F1778" s="320">
        <v>16.5</v>
      </c>
      <c r="G1778" s="320">
        <v>68.2</v>
      </c>
      <c r="H1778" s="316">
        <v>4.9000000000000004</v>
      </c>
      <c r="I1778" s="316">
        <v>213.3</v>
      </c>
    </row>
    <row r="1779" spans="3:9" x14ac:dyDescent="0.2">
      <c r="C1779" s="348">
        <v>44100.291666666672</v>
      </c>
      <c r="D1779" s="320">
        <v>1032.7</v>
      </c>
      <c r="E1779" s="320">
        <v>0</v>
      </c>
      <c r="F1779" s="320">
        <v>16.8</v>
      </c>
      <c r="G1779" s="320">
        <v>66</v>
      </c>
      <c r="H1779" s="316">
        <v>5.2</v>
      </c>
      <c r="I1779" s="316">
        <v>213.8</v>
      </c>
    </row>
    <row r="1780" spans="3:9" x14ac:dyDescent="0.2">
      <c r="C1780" s="348">
        <v>44100.333333333328</v>
      </c>
      <c r="D1780" s="320">
        <v>1033.0999999999999</v>
      </c>
      <c r="E1780" s="320">
        <v>0</v>
      </c>
      <c r="F1780" s="320">
        <v>17.2</v>
      </c>
      <c r="G1780" s="320">
        <v>63.1</v>
      </c>
      <c r="H1780" s="316">
        <v>5.7</v>
      </c>
      <c r="I1780" s="316">
        <v>217.8</v>
      </c>
    </row>
    <row r="1781" spans="3:9" x14ac:dyDescent="0.2">
      <c r="C1781" s="348">
        <v>44100.375</v>
      </c>
      <c r="D1781" s="320">
        <v>1033</v>
      </c>
      <c r="E1781" s="320">
        <v>0</v>
      </c>
      <c r="F1781" s="320">
        <v>17.7</v>
      </c>
      <c r="G1781" s="320">
        <v>60.9</v>
      </c>
      <c r="H1781" s="316">
        <v>5.8</v>
      </c>
      <c r="I1781" s="316">
        <v>229.6</v>
      </c>
    </row>
    <row r="1782" spans="3:9" x14ac:dyDescent="0.2">
      <c r="C1782" s="348">
        <v>44100.416666666672</v>
      </c>
      <c r="D1782" s="320">
        <v>1032.3</v>
      </c>
      <c r="E1782" s="320">
        <v>0</v>
      </c>
      <c r="F1782" s="320">
        <v>18.7</v>
      </c>
      <c r="G1782" s="320">
        <v>56.9</v>
      </c>
      <c r="H1782" s="316">
        <v>5.6</v>
      </c>
      <c r="I1782" s="316">
        <v>265.10000000000002</v>
      </c>
    </row>
    <row r="1783" spans="3:9" x14ac:dyDescent="0.2">
      <c r="C1783" s="348">
        <v>44100.458333333328</v>
      </c>
      <c r="D1783" s="320">
        <v>1031.4000000000001</v>
      </c>
      <c r="E1783" s="320">
        <v>0</v>
      </c>
      <c r="F1783" s="320">
        <v>18.899999999999999</v>
      </c>
      <c r="G1783" s="320">
        <v>57.7</v>
      </c>
      <c r="H1783" s="316">
        <v>7.3</v>
      </c>
      <c r="I1783" s="316">
        <v>284.60000000000002</v>
      </c>
    </row>
    <row r="1784" spans="3:9" x14ac:dyDescent="0.2">
      <c r="C1784" s="348">
        <v>44100.5</v>
      </c>
      <c r="D1784" s="320">
        <v>1030.9000000000001</v>
      </c>
      <c r="E1784" s="320">
        <v>0</v>
      </c>
      <c r="F1784" s="320">
        <v>18.7</v>
      </c>
      <c r="G1784" s="320">
        <v>59.4</v>
      </c>
      <c r="H1784" s="316">
        <v>7.2</v>
      </c>
      <c r="I1784" s="316">
        <v>287.7</v>
      </c>
    </row>
    <row r="1785" spans="3:9" x14ac:dyDescent="0.2">
      <c r="C1785" s="348">
        <v>44100.541666666672</v>
      </c>
      <c r="D1785" s="320">
        <v>1031.0999999999999</v>
      </c>
      <c r="E1785" s="320">
        <v>0</v>
      </c>
      <c r="F1785" s="320">
        <v>18.100000000000001</v>
      </c>
      <c r="G1785" s="320">
        <v>62.8</v>
      </c>
      <c r="H1785" s="316">
        <v>6.8</v>
      </c>
      <c r="I1785" s="316">
        <v>288.60000000000002</v>
      </c>
    </row>
    <row r="1786" spans="3:9" x14ac:dyDescent="0.2">
      <c r="C1786" s="348">
        <v>44100.583333333328</v>
      </c>
      <c r="D1786" s="320">
        <v>1031</v>
      </c>
      <c r="E1786" s="320">
        <v>0</v>
      </c>
      <c r="F1786" s="320">
        <v>17.899999999999999</v>
      </c>
      <c r="G1786" s="320">
        <v>63.6</v>
      </c>
      <c r="H1786" s="316">
        <v>6.6</v>
      </c>
      <c r="I1786" s="316">
        <v>281.60000000000002</v>
      </c>
    </row>
    <row r="1787" spans="3:9" x14ac:dyDescent="0.2">
      <c r="C1787" s="348">
        <v>44100.625</v>
      </c>
      <c r="D1787" s="320">
        <v>1030.8</v>
      </c>
      <c r="E1787" s="320">
        <v>0</v>
      </c>
      <c r="F1787" s="320">
        <v>17.8</v>
      </c>
      <c r="G1787" s="320">
        <v>63.7</v>
      </c>
      <c r="H1787" s="316">
        <v>6.1</v>
      </c>
      <c r="I1787" s="316">
        <v>280.89999999999998</v>
      </c>
    </row>
    <row r="1788" spans="3:9" x14ac:dyDescent="0.2">
      <c r="C1788" s="348">
        <v>44100.666666666672</v>
      </c>
      <c r="D1788" s="320">
        <v>1031.3</v>
      </c>
      <c r="E1788" s="320">
        <v>0</v>
      </c>
      <c r="F1788" s="320">
        <v>17.399999999999999</v>
      </c>
      <c r="G1788" s="320">
        <v>66.599999999999994</v>
      </c>
      <c r="H1788" s="316">
        <v>5.9</v>
      </c>
      <c r="I1788" s="316">
        <v>269.7</v>
      </c>
    </row>
    <row r="1789" spans="3:9" x14ac:dyDescent="0.2">
      <c r="C1789" s="348">
        <v>44100.708333333328</v>
      </c>
      <c r="D1789" s="320">
        <v>1031.5</v>
      </c>
      <c r="E1789" s="320">
        <v>0</v>
      </c>
      <c r="F1789" s="320">
        <v>17.2</v>
      </c>
      <c r="G1789" s="320">
        <v>67.2</v>
      </c>
      <c r="H1789" s="316">
        <v>5.8</v>
      </c>
      <c r="I1789" s="316">
        <v>213.2</v>
      </c>
    </row>
    <row r="1790" spans="3:9" x14ac:dyDescent="0.2">
      <c r="C1790" s="348">
        <v>44100.75</v>
      </c>
      <c r="D1790" s="320">
        <v>1031.5</v>
      </c>
      <c r="E1790" s="320">
        <v>0</v>
      </c>
      <c r="F1790" s="320">
        <v>16.899999999999999</v>
      </c>
      <c r="G1790" s="320">
        <v>67.8</v>
      </c>
      <c r="H1790" s="316">
        <v>6.2</v>
      </c>
      <c r="I1790" s="316">
        <v>191</v>
      </c>
    </row>
    <row r="1791" spans="3:9" x14ac:dyDescent="0.2">
      <c r="C1791" s="348">
        <v>44100.791666666672</v>
      </c>
      <c r="D1791" s="320">
        <v>1031.8</v>
      </c>
      <c r="E1791" s="320">
        <v>0</v>
      </c>
      <c r="F1791" s="320">
        <v>16.7</v>
      </c>
      <c r="G1791" s="320">
        <v>69.2</v>
      </c>
      <c r="H1791" s="316">
        <v>6.8</v>
      </c>
      <c r="I1791" s="316">
        <v>202.1</v>
      </c>
    </row>
    <row r="1792" spans="3:9" x14ac:dyDescent="0.2">
      <c r="C1792" s="348">
        <v>44100.833333333328</v>
      </c>
      <c r="D1792" s="320">
        <v>1031.9000000000001</v>
      </c>
      <c r="E1792" s="320">
        <v>0</v>
      </c>
      <c r="F1792" s="320">
        <v>16.8</v>
      </c>
      <c r="G1792" s="320">
        <v>68.7</v>
      </c>
      <c r="H1792" s="316">
        <v>6.5</v>
      </c>
      <c r="I1792" s="316">
        <v>203</v>
      </c>
    </row>
    <row r="1793" spans="3:9" x14ac:dyDescent="0.2">
      <c r="C1793" s="348">
        <v>44100.875</v>
      </c>
      <c r="D1793" s="320">
        <v>1032</v>
      </c>
      <c r="E1793" s="320">
        <v>0</v>
      </c>
      <c r="F1793" s="320">
        <v>16.899999999999999</v>
      </c>
      <c r="G1793" s="320">
        <v>67.599999999999994</v>
      </c>
      <c r="H1793" s="316">
        <v>5.8</v>
      </c>
      <c r="I1793" s="316">
        <v>205.1</v>
      </c>
    </row>
    <row r="1794" spans="3:9" x14ac:dyDescent="0.2">
      <c r="C1794" s="348">
        <v>44100.916666666672</v>
      </c>
      <c r="D1794" s="320">
        <v>1031.8</v>
      </c>
      <c r="E1794" s="320">
        <v>0</v>
      </c>
      <c r="F1794" s="320">
        <v>16.899999999999999</v>
      </c>
      <c r="G1794" s="320">
        <v>64.099999999999994</v>
      </c>
      <c r="H1794" s="316">
        <v>5.5</v>
      </c>
      <c r="I1794" s="316">
        <v>201.6</v>
      </c>
    </row>
    <row r="1795" spans="3:9" x14ac:dyDescent="0.2">
      <c r="C1795" s="348">
        <v>44100.958333333328</v>
      </c>
      <c r="D1795" s="320">
        <v>1031.5</v>
      </c>
      <c r="E1795" s="320">
        <v>0</v>
      </c>
      <c r="F1795" s="320">
        <v>17</v>
      </c>
      <c r="G1795" s="320">
        <v>64.3</v>
      </c>
      <c r="H1795" s="316">
        <v>4.2</v>
      </c>
      <c r="I1795" s="316">
        <v>194.1</v>
      </c>
    </row>
    <row r="1796" spans="3:9" x14ac:dyDescent="0.2">
      <c r="C1796" s="348">
        <v>44101</v>
      </c>
      <c r="D1796" s="320">
        <v>1030.8</v>
      </c>
      <c r="E1796" s="320">
        <v>0</v>
      </c>
      <c r="F1796" s="320">
        <v>16.600000000000001</v>
      </c>
      <c r="G1796" s="320">
        <v>69.7</v>
      </c>
      <c r="H1796" s="316">
        <v>3.2</v>
      </c>
      <c r="I1796" s="316">
        <v>328.8</v>
      </c>
    </row>
    <row r="1797" spans="3:9" x14ac:dyDescent="0.2">
      <c r="C1797" s="348">
        <v>44101.041666666672</v>
      </c>
      <c r="D1797" s="320">
        <v>1030</v>
      </c>
      <c r="E1797" s="320">
        <v>0</v>
      </c>
      <c r="F1797" s="320">
        <v>16.600000000000001</v>
      </c>
      <c r="G1797" s="320">
        <v>67.599999999999994</v>
      </c>
      <c r="H1797" s="316">
        <v>5.0999999999999996</v>
      </c>
      <c r="I1797" s="316">
        <v>205.4</v>
      </c>
    </row>
    <row r="1798" spans="3:9" x14ac:dyDescent="0.2">
      <c r="C1798" s="348">
        <v>44101.083333333328</v>
      </c>
      <c r="D1798" s="320">
        <v>1030.2</v>
      </c>
      <c r="E1798" s="320">
        <v>0</v>
      </c>
      <c r="F1798" s="320">
        <v>16.600000000000001</v>
      </c>
      <c r="G1798" s="320">
        <v>67.7</v>
      </c>
      <c r="H1798" s="316">
        <v>4.4000000000000004</v>
      </c>
      <c r="I1798" s="316">
        <v>208.5</v>
      </c>
    </row>
    <row r="1799" spans="3:9" x14ac:dyDescent="0.2">
      <c r="C1799" s="348">
        <v>44101.125</v>
      </c>
      <c r="D1799" s="320">
        <v>1030</v>
      </c>
      <c r="E1799" s="320">
        <v>0</v>
      </c>
      <c r="F1799" s="320">
        <v>16.7</v>
      </c>
      <c r="G1799" s="320">
        <v>66.3</v>
      </c>
      <c r="H1799" s="316">
        <v>3.4</v>
      </c>
      <c r="I1799" s="316">
        <v>185.9</v>
      </c>
    </row>
    <row r="1800" spans="3:9" x14ac:dyDescent="0.2">
      <c r="C1800" s="348">
        <v>44101.166666666672</v>
      </c>
      <c r="D1800" s="320">
        <v>1030.0999999999999</v>
      </c>
      <c r="E1800" s="320">
        <v>0</v>
      </c>
      <c r="F1800" s="320">
        <v>16.7</v>
      </c>
      <c r="G1800" s="320">
        <v>66.3</v>
      </c>
      <c r="H1800" s="316">
        <v>2.8</v>
      </c>
      <c r="I1800" s="316">
        <v>212.4</v>
      </c>
    </row>
    <row r="1801" spans="3:9" x14ac:dyDescent="0.2">
      <c r="C1801" s="348">
        <v>44101.208333333328</v>
      </c>
      <c r="D1801" s="320">
        <v>1030.3</v>
      </c>
      <c r="E1801" s="320">
        <v>0</v>
      </c>
      <c r="F1801" s="320">
        <v>16.7</v>
      </c>
      <c r="G1801" s="320">
        <v>64.400000000000006</v>
      </c>
      <c r="H1801" s="316">
        <v>4.0999999999999996</v>
      </c>
      <c r="I1801" s="316">
        <v>176.6</v>
      </c>
    </row>
    <row r="1802" spans="3:9" x14ac:dyDescent="0.2">
      <c r="C1802" s="348">
        <v>44101.25</v>
      </c>
      <c r="D1802" s="320">
        <v>1030.5</v>
      </c>
      <c r="E1802" s="320">
        <v>0</v>
      </c>
      <c r="F1802" s="320">
        <v>16.899999999999999</v>
      </c>
      <c r="G1802" s="320">
        <v>62</v>
      </c>
      <c r="H1802" s="316">
        <v>3.5</v>
      </c>
      <c r="I1802" s="316">
        <v>157.6</v>
      </c>
    </row>
    <row r="1803" spans="3:9" x14ac:dyDescent="0.2">
      <c r="C1803" s="348">
        <v>44101.291666666672</v>
      </c>
      <c r="D1803" s="320">
        <v>1030.8</v>
      </c>
      <c r="E1803" s="320">
        <v>0</v>
      </c>
      <c r="F1803" s="320">
        <v>17.100000000000001</v>
      </c>
      <c r="G1803" s="320">
        <v>61</v>
      </c>
      <c r="H1803" s="316">
        <v>4</v>
      </c>
      <c r="I1803" s="316">
        <v>206.9</v>
      </c>
    </row>
    <row r="1804" spans="3:9" x14ac:dyDescent="0.2">
      <c r="C1804" s="348">
        <v>44101.333333333328</v>
      </c>
      <c r="D1804" s="320">
        <v>1030.9000000000001</v>
      </c>
      <c r="E1804" s="320">
        <v>0</v>
      </c>
      <c r="F1804" s="320">
        <v>17.5</v>
      </c>
      <c r="G1804" s="320">
        <v>59.5</v>
      </c>
      <c r="H1804" s="316">
        <v>5.2</v>
      </c>
      <c r="I1804" s="316">
        <v>227.3</v>
      </c>
    </row>
    <row r="1805" spans="3:9" x14ac:dyDescent="0.2">
      <c r="C1805" s="348">
        <v>44101.375</v>
      </c>
      <c r="D1805" s="320">
        <v>1030.3</v>
      </c>
      <c r="E1805" s="320">
        <v>0</v>
      </c>
      <c r="F1805" s="320">
        <v>18.399999999999999</v>
      </c>
      <c r="G1805" s="320">
        <v>56.7</v>
      </c>
      <c r="H1805" s="316">
        <v>5.7</v>
      </c>
      <c r="I1805" s="316">
        <v>254.8</v>
      </c>
    </row>
    <row r="1806" spans="3:9" x14ac:dyDescent="0.2">
      <c r="C1806" s="348">
        <v>44101.416666666672</v>
      </c>
      <c r="D1806" s="320">
        <v>1029.3</v>
      </c>
      <c r="E1806" s="320">
        <v>0</v>
      </c>
      <c r="F1806" s="320">
        <v>19.3</v>
      </c>
      <c r="G1806" s="320">
        <v>54.3</v>
      </c>
      <c r="H1806" s="316">
        <v>7.1</v>
      </c>
      <c r="I1806" s="316">
        <v>273.2</v>
      </c>
    </row>
    <row r="1807" spans="3:9" x14ac:dyDescent="0.2">
      <c r="C1807" s="348">
        <v>44101.458333333328</v>
      </c>
      <c r="D1807" s="320">
        <v>1028.5999999999999</v>
      </c>
      <c r="E1807" s="320">
        <v>0</v>
      </c>
      <c r="F1807" s="320">
        <v>19.5</v>
      </c>
      <c r="G1807" s="320">
        <v>55.1</v>
      </c>
      <c r="H1807" s="316">
        <v>7.4</v>
      </c>
      <c r="I1807" s="316">
        <v>285.60000000000002</v>
      </c>
    </row>
    <row r="1808" spans="3:9" x14ac:dyDescent="0.2">
      <c r="C1808" s="348">
        <v>44101.5</v>
      </c>
      <c r="D1808" s="320">
        <v>1028</v>
      </c>
      <c r="E1808" s="320">
        <v>0</v>
      </c>
      <c r="F1808" s="320">
        <v>19.8</v>
      </c>
      <c r="G1808" s="320">
        <v>52.8</v>
      </c>
      <c r="H1808" s="316">
        <v>7.1</v>
      </c>
      <c r="I1808" s="316">
        <v>262.3</v>
      </c>
    </row>
    <row r="1809" spans="3:9" x14ac:dyDescent="0.2">
      <c r="C1809" s="348">
        <v>44101.541666666672</v>
      </c>
      <c r="D1809" s="320">
        <v>1027.2</v>
      </c>
      <c r="E1809" s="320">
        <v>0</v>
      </c>
      <c r="F1809" s="320">
        <v>20.3</v>
      </c>
      <c r="G1809" s="320">
        <v>51.6</v>
      </c>
      <c r="H1809" s="316">
        <v>7.1</v>
      </c>
      <c r="I1809" s="316">
        <v>258.2</v>
      </c>
    </row>
    <row r="1810" spans="3:9" x14ac:dyDescent="0.2">
      <c r="C1810" s="348">
        <v>44101.583333333328</v>
      </c>
      <c r="D1810" s="320">
        <v>1026.7</v>
      </c>
      <c r="E1810" s="320">
        <v>0</v>
      </c>
      <c r="F1810" s="320">
        <v>20.2</v>
      </c>
      <c r="G1810" s="320">
        <v>51.5</v>
      </c>
      <c r="H1810" s="316">
        <v>7.2</v>
      </c>
      <c r="I1810" s="316">
        <v>241.6</v>
      </c>
    </row>
    <row r="1811" spans="3:9" x14ac:dyDescent="0.2">
      <c r="C1811" s="348">
        <v>44101.625</v>
      </c>
      <c r="D1811" s="320">
        <v>1026.9000000000001</v>
      </c>
      <c r="E1811" s="320">
        <v>0</v>
      </c>
      <c r="F1811" s="320">
        <v>19.5</v>
      </c>
      <c r="G1811" s="320">
        <v>54.6</v>
      </c>
      <c r="H1811" s="316">
        <v>7.4</v>
      </c>
      <c r="I1811" s="316">
        <v>247.7</v>
      </c>
    </row>
    <row r="1812" spans="3:9" x14ac:dyDescent="0.2">
      <c r="C1812" s="348">
        <v>44101.666666666672</v>
      </c>
      <c r="D1812" s="320">
        <v>1027.5</v>
      </c>
      <c r="E1812" s="320">
        <v>0</v>
      </c>
      <c r="F1812" s="320">
        <v>18.600000000000001</v>
      </c>
      <c r="G1812" s="320">
        <v>59</v>
      </c>
      <c r="H1812" s="316">
        <v>6.3</v>
      </c>
      <c r="I1812" s="316">
        <v>232.7</v>
      </c>
    </row>
    <row r="1813" spans="3:9" x14ac:dyDescent="0.2">
      <c r="C1813" s="348">
        <v>44101.708333333328</v>
      </c>
      <c r="D1813" s="320">
        <v>1028</v>
      </c>
      <c r="E1813" s="320">
        <v>0</v>
      </c>
      <c r="F1813" s="320">
        <v>17.899999999999999</v>
      </c>
      <c r="G1813" s="320">
        <v>63.2</v>
      </c>
      <c r="H1813" s="316">
        <v>5.4</v>
      </c>
      <c r="I1813" s="316">
        <v>220.1</v>
      </c>
    </row>
    <row r="1814" spans="3:9" x14ac:dyDescent="0.2">
      <c r="C1814" s="348">
        <v>44101.75</v>
      </c>
      <c r="D1814" s="320">
        <v>1028.8</v>
      </c>
      <c r="E1814" s="320">
        <v>0</v>
      </c>
      <c r="F1814" s="320">
        <v>17.5</v>
      </c>
      <c r="G1814" s="320">
        <v>65</v>
      </c>
      <c r="H1814" s="316">
        <v>6.2</v>
      </c>
      <c r="I1814" s="316">
        <v>201.3</v>
      </c>
    </row>
    <row r="1815" spans="3:9" x14ac:dyDescent="0.2">
      <c r="C1815" s="348">
        <v>44101.791666666672</v>
      </c>
      <c r="D1815" s="320">
        <v>1029.2</v>
      </c>
      <c r="E1815" s="320">
        <v>0</v>
      </c>
      <c r="F1815" s="320">
        <v>17.399999999999999</v>
      </c>
      <c r="G1815" s="320">
        <v>65.599999999999994</v>
      </c>
      <c r="H1815" s="316">
        <v>6.6</v>
      </c>
      <c r="I1815" s="316">
        <v>205.1</v>
      </c>
    </row>
    <row r="1816" spans="3:9" x14ac:dyDescent="0.2">
      <c r="C1816" s="348">
        <v>44101.833333333328</v>
      </c>
      <c r="D1816" s="320">
        <v>1029.2</v>
      </c>
      <c r="E1816" s="320">
        <v>0</v>
      </c>
      <c r="F1816" s="320">
        <v>17.399999999999999</v>
      </c>
      <c r="G1816" s="320">
        <v>66.2</v>
      </c>
      <c r="H1816" s="316">
        <v>6.3</v>
      </c>
      <c r="I1816" s="316">
        <v>203.9</v>
      </c>
    </row>
    <row r="1817" spans="3:9" x14ac:dyDescent="0.2">
      <c r="C1817" s="348">
        <v>44101.875</v>
      </c>
      <c r="D1817" s="320">
        <v>1029.4000000000001</v>
      </c>
      <c r="E1817" s="320">
        <v>0</v>
      </c>
      <c r="F1817" s="320">
        <v>17.3</v>
      </c>
      <c r="G1817" s="320">
        <v>66.900000000000006</v>
      </c>
      <c r="H1817" s="316">
        <v>5.8</v>
      </c>
      <c r="I1817" s="316">
        <v>198.5</v>
      </c>
    </row>
    <row r="1818" spans="3:9" x14ac:dyDescent="0.2">
      <c r="C1818" s="348">
        <v>44101.916666666672</v>
      </c>
      <c r="D1818" s="320">
        <v>1029.5</v>
      </c>
      <c r="E1818" s="320">
        <v>0</v>
      </c>
      <c r="F1818" s="320">
        <v>17.399999999999999</v>
      </c>
      <c r="G1818" s="320">
        <v>65.400000000000006</v>
      </c>
      <c r="H1818" s="316">
        <v>4.2</v>
      </c>
      <c r="I1818" s="316">
        <v>193.5</v>
      </c>
    </row>
    <row r="1819" spans="3:9" x14ac:dyDescent="0.2">
      <c r="C1819" s="348">
        <v>44101.958333333328</v>
      </c>
      <c r="D1819" s="320">
        <v>1029</v>
      </c>
      <c r="E1819" s="320">
        <v>0</v>
      </c>
      <c r="F1819" s="320">
        <v>16.600000000000001</v>
      </c>
      <c r="G1819" s="320">
        <v>71.5</v>
      </c>
      <c r="H1819" s="316">
        <v>3.1</v>
      </c>
      <c r="I1819" s="316">
        <v>2.2000000000000002</v>
      </c>
    </row>
    <row r="1820" spans="3:9" x14ac:dyDescent="0.2">
      <c r="C1820" s="348">
        <v>44102</v>
      </c>
      <c r="D1820" s="320">
        <v>1028.3</v>
      </c>
      <c r="E1820" s="320">
        <v>0</v>
      </c>
      <c r="F1820" s="320">
        <v>15.9</v>
      </c>
      <c r="G1820" s="320">
        <v>76.5</v>
      </c>
      <c r="H1820" s="316">
        <v>3.7</v>
      </c>
      <c r="I1820" s="316">
        <v>4.7</v>
      </c>
    </row>
    <row r="1821" spans="3:9" x14ac:dyDescent="0.2">
      <c r="C1821" s="348">
        <v>44102.041666666672</v>
      </c>
      <c r="D1821" s="320">
        <v>1027.3</v>
      </c>
      <c r="E1821" s="320">
        <v>0</v>
      </c>
      <c r="F1821" s="320">
        <v>16.100000000000001</v>
      </c>
      <c r="G1821" s="320">
        <v>75.599999999999994</v>
      </c>
      <c r="H1821" s="316">
        <v>2.6</v>
      </c>
      <c r="I1821" s="316">
        <v>339.9</v>
      </c>
    </row>
    <row r="1822" spans="3:9" x14ac:dyDescent="0.2">
      <c r="C1822" s="348">
        <v>44102.083333333328</v>
      </c>
      <c r="D1822" s="320">
        <v>1026.5</v>
      </c>
      <c r="E1822" s="320">
        <v>0</v>
      </c>
      <c r="F1822" s="320">
        <v>15.7</v>
      </c>
      <c r="G1822" s="320">
        <v>76.900000000000006</v>
      </c>
      <c r="H1822" s="316">
        <v>2.8</v>
      </c>
      <c r="I1822" s="316">
        <v>347.1</v>
      </c>
    </row>
    <row r="1823" spans="3:9" x14ac:dyDescent="0.2">
      <c r="C1823" s="348">
        <v>44102.125</v>
      </c>
      <c r="D1823" s="320">
        <v>1025.9000000000001</v>
      </c>
      <c r="E1823" s="320">
        <v>0</v>
      </c>
      <c r="F1823" s="320">
        <v>15.8</v>
      </c>
      <c r="G1823" s="320">
        <v>74.3</v>
      </c>
      <c r="H1823" s="316">
        <v>2.2000000000000002</v>
      </c>
      <c r="I1823" s="316">
        <v>33.799999999999997</v>
      </c>
    </row>
    <row r="1824" spans="3:9" x14ac:dyDescent="0.2">
      <c r="C1824" s="348">
        <v>44102.166666666672</v>
      </c>
      <c r="D1824" s="320">
        <v>1025.8</v>
      </c>
      <c r="E1824" s="320">
        <v>0</v>
      </c>
      <c r="F1824" s="320">
        <v>15.2</v>
      </c>
      <c r="G1824" s="320">
        <v>73.5</v>
      </c>
      <c r="H1824" s="316">
        <v>3</v>
      </c>
      <c r="I1824" s="316">
        <v>114.5</v>
      </c>
    </row>
    <row r="1825" spans="3:9" x14ac:dyDescent="0.2">
      <c r="C1825" s="348">
        <v>44102.208333333328</v>
      </c>
      <c r="D1825" s="320">
        <v>1026.8</v>
      </c>
      <c r="E1825" s="320">
        <v>0</v>
      </c>
      <c r="F1825" s="320">
        <v>15.4</v>
      </c>
      <c r="G1825" s="320">
        <v>73.099999999999994</v>
      </c>
      <c r="H1825" s="316">
        <v>3.4</v>
      </c>
      <c r="I1825" s="316">
        <v>66</v>
      </c>
    </row>
    <row r="1826" spans="3:9" x14ac:dyDescent="0.2">
      <c r="C1826" s="348">
        <v>44102.25</v>
      </c>
      <c r="D1826" s="320">
        <v>1027.4000000000001</v>
      </c>
      <c r="E1826" s="320">
        <v>0</v>
      </c>
      <c r="F1826" s="320">
        <v>15.9</v>
      </c>
      <c r="G1826" s="320">
        <v>69.7</v>
      </c>
      <c r="H1826" s="316">
        <v>2.7</v>
      </c>
      <c r="I1826" s="316">
        <v>143</v>
      </c>
    </row>
    <row r="1827" spans="3:9" x14ac:dyDescent="0.2">
      <c r="C1827" s="348">
        <v>44102.291666666672</v>
      </c>
      <c r="D1827" s="320">
        <v>1027.8</v>
      </c>
      <c r="E1827" s="320">
        <v>0</v>
      </c>
      <c r="F1827" s="320">
        <v>17.3</v>
      </c>
      <c r="G1827" s="320">
        <v>66.099999999999994</v>
      </c>
      <c r="H1827" s="316">
        <v>3.2</v>
      </c>
      <c r="I1827" s="316">
        <v>326.2</v>
      </c>
    </row>
    <row r="1828" spans="3:9" x14ac:dyDescent="0.2">
      <c r="C1828" s="348">
        <v>44102.333333333328</v>
      </c>
      <c r="D1828" s="320">
        <v>1027.7</v>
      </c>
      <c r="E1828" s="320">
        <v>0</v>
      </c>
      <c r="F1828" s="320">
        <v>17.600000000000001</v>
      </c>
      <c r="G1828" s="320">
        <v>65.3</v>
      </c>
      <c r="H1828" s="316">
        <v>4.3</v>
      </c>
      <c r="I1828" s="316">
        <v>340.2</v>
      </c>
    </row>
    <row r="1829" spans="3:9" x14ac:dyDescent="0.2">
      <c r="C1829" s="348">
        <v>44102.375</v>
      </c>
      <c r="D1829" s="320">
        <v>1027.0999999999999</v>
      </c>
      <c r="E1829" s="320">
        <v>0</v>
      </c>
      <c r="F1829" s="320">
        <v>18.600000000000001</v>
      </c>
      <c r="G1829" s="320">
        <v>60.6</v>
      </c>
      <c r="H1829" s="316">
        <v>6.6</v>
      </c>
      <c r="I1829" s="316">
        <v>244.7</v>
      </c>
    </row>
    <row r="1830" spans="3:9" x14ac:dyDescent="0.2">
      <c r="C1830" s="348">
        <v>44102.416666666672</v>
      </c>
      <c r="D1830" s="320">
        <v>1027</v>
      </c>
      <c r="E1830" s="320">
        <v>0</v>
      </c>
      <c r="F1830" s="320">
        <v>19.399999999999999</v>
      </c>
      <c r="G1830" s="320">
        <v>57.9</v>
      </c>
      <c r="H1830" s="316">
        <v>6.5</v>
      </c>
      <c r="I1830" s="316">
        <v>271.60000000000002</v>
      </c>
    </row>
    <row r="1831" spans="3:9" x14ac:dyDescent="0.2">
      <c r="C1831" s="348">
        <v>44102.458333333328</v>
      </c>
      <c r="D1831" s="320">
        <v>1026</v>
      </c>
      <c r="E1831" s="320">
        <v>0</v>
      </c>
      <c r="F1831" s="320">
        <v>20.100000000000001</v>
      </c>
      <c r="G1831" s="320">
        <v>56.4</v>
      </c>
      <c r="H1831" s="316">
        <v>7.5</v>
      </c>
      <c r="I1831" s="316">
        <v>273.2</v>
      </c>
    </row>
    <row r="1832" spans="3:9" x14ac:dyDescent="0.2">
      <c r="C1832" s="348">
        <v>44102.5</v>
      </c>
      <c r="D1832" s="320">
        <v>1025.7</v>
      </c>
      <c r="E1832" s="320">
        <v>0</v>
      </c>
      <c r="F1832" s="320">
        <v>19.899999999999999</v>
      </c>
      <c r="G1832" s="320">
        <v>58.7</v>
      </c>
      <c r="H1832" s="316">
        <v>8.1999999999999993</v>
      </c>
      <c r="I1832" s="316">
        <v>281.7</v>
      </c>
    </row>
    <row r="1833" spans="3:9" x14ac:dyDescent="0.2">
      <c r="C1833" s="348">
        <v>44102.541666666672</v>
      </c>
      <c r="D1833" s="320">
        <v>1025.2</v>
      </c>
      <c r="E1833" s="320">
        <v>0</v>
      </c>
      <c r="F1833" s="320">
        <v>19.100000000000001</v>
      </c>
      <c r="G1833" s="320">
        <v>63.5</v>
      </c>
      <c r="H1833" s="316">
        <v>7.8</v>
      </c>
      <c r="I1833" s="316">
        <v>289.3</v>
      </c>
    </row>
    <row r="1834" spans="3:9" x14ac:dyDescent="0.2">
      <c r="C1834" s="348">
        <v>44102.583333333328</v>
      </c>
      <c r="D1834" s="320">
        <v>1025.2</v>
      </c>
      <c r="E1834" s="320">
        <v>0</v>
      </c>
      <c r="F1834" s="320">
        <v>19</v>
      </c>
      <c r="G1834" s="320">
        <v>63.7</v>
      </c>
      <c r="H1834" s="316">
        <v>7.5</v>
      </c>
      <c r="I1834" s="316">
        <v>285.2</v>
      </c>
    </row>
    <row r="1835" spans="3:9" x14ac:dyDescent="0.2">
      <c r="C1835" s="348">
        <v>44102.625</v>
      </c>
      <c r="D1835" s="320">
        <v>1025.5999999999999</v>
      </c>
      <c r="E1835" s="320">
        <v>0</v>
      </c>
      <c r="F1835" s="320">
        <v>18.100000000000001</v>
      </c>
      <c r="G1835" s="320">
        <v>68.2</v>
      </c>
      <c r="H1835" s="316">
        <v>7.3</v>
      </c>
      <c r="I1835" s="316">
        <v>284.10000000000002</v>
      </c>
    </row>
    <row r="1836" spans="3:9" x14ac:dyDescent="0.2">
      <c r="C1836" s="348">
        <v>44102.666666666672</v>
      </c>
      <c r="D1836" s="320">
        <v>1026.3</v>
      </c>
      <c r="E1836" s="320">
        <v>0</v>
      </c>
      <c r="F1836" s="320">
        <v>17.899999999999999</v>
      </c>
      <c r="G1836" s="320">
        <v>68.8</v>
      </c>
      <c r="H1836" s="316">
        <v>5.8</v>
      </c>
      <c r="I1836" s="316">
        <v>254.9</v>
      </c>
    </row>
    <row r="1837" spans="3:9" x14ac:dyDescent="0.2">
      <c r="C1837" s="348">
        <v>44102.708333333328</v>
      </c>
      <c r="D1837" s="320">
        <v>1027</v>
      </c>
      <c r="E1837" s="320">
        <v>0</v>
      </c>
      <c r="F1837" s="320">
        <v>17.3</v>
      </c>
      <c r="G1837" s="320">
        <v>71.7</v>
      </c>
      <c r="H1837" s="316">
        <v>6</v>
      </c>
      <c r="I1837" s="316">
        <v>275.60000000000002</v>
      </c>
    </row>
    <row r="1838" spans="3:9" x14ac:dyDescent="0.2">
      <c r="C1838" s="348">
        <v>44102.75</v>
      </c>
      <c r="D1838" s="320">
        <v>1027.8</v>
      </c>
      <c r="E1838" s="320">
        <v>0</v>
      </c>
      <c r="F1838" s="320">
        <v>17.100000000000001</v>
      </c>
      <c r="G1838" s="320">
        <v>72.400000000000006</v>
      </c>
      <c r="H1838" s="316">
        <v>5.6</v>
      </c>
      <c r="I1838" s="316">
        <v>234</v>
      </c>
    </row>
    <row r="1839" spans="3:9" x14ac:dyDescent="0.2">
      <c r="C1839" s="348">
        <v>44102.791666666672</v>
      </c>
      <c r="D1839" s="320">
        <v>1028.7</v>
      </c>
      <c r="E1839" s="320">
        <v>0</v>
      </c>
      <c r="F1839" s="320">
        <v>16.8</v>
      </c>
      <c r="G1839" s="320">
        <v>74.099999999999994</v>
      </c>
      <c r="H1839" s="316">
        <v>5.6</v>
      </c>
      <c r="I1839" s="316">
        <v>230.1</v>
      </c>
    </row>
    <row r="1840" spans="3:9" x14ac:dyDescent="0.2">
      <c r="C1840" s="348">
        <v>44102.833333333328</v>
      </c>
      <c r="D1840" s="320">
        <v>1029.2</v>
      </c>
      <c r="E1840" s="320">
        <v>0</v>
      </c>
      <c r="F1840" s="320">
        <v>16.8</v>
      </c>
      <c r="G1840" s="320">
        <v>74.5</v>
      </c>
      <c r="H1840" s="316">
        <v>4.8</v>
      </c>
      <c r="I1840" s="316">
        <v>221.7</v>
      </c>
    </row>
    <row r="1841" spans="3:9" x14ac:dyDescent="0.2">
      <c r="C1841" s="348">
        <v>44102.875</v>
      </c>
      <c r="D1841" s="320">
        <v>1029.7</v>
      </c>
      <c r="E1841" s="320">
        <v>0</v>
      </c>
      <c r="F1841" s="320">
        <v>16.899999999999999</v>
      </c>
      <c r="G1841" s="320">
        <v>73.5</v>
      </c>
      <c r="H1841" s="316">
        <v>5.3</v>
      </c>
      <c r="I1841" s="316">
        <v>206.2</v>
      </c>
    </row>
    <row r="1842" spans="3:9" x14ac:dyDescent="0.2">
      <c r="C1842" s="348">
        <v>44102.916666666672</v>
      </c>
      <c r="D1842" s="320">
        <v>1029.4000000000001</v>
      </c>
      <c r="E1842" s="320">
        <v>0</v>
      </c>
      <c r="F1842" s="320">
        <v>17.100000000000001</v>
      </c>
      <c r="G1842" s="320">
        <v>72</v>
      </c>
      <c r="H1842" s="316">
        <v>3.9</v>
      </c>
      <c r="I1842" s="316">
        <v>228.7</v>
      </c>
    </row>
    <row r="1843" spans="3:9" x14ac:dyDescent="0.2">
      <c r="C1843" s="348">
        <v>44102.958333333328</v>
      </c>
      <c r="D1843" s="320">
        <v>1028.9000000000001</v>
      </c>
      <c r="E1843" s="320">
        <v>0</v>
      </c>
      <c r="F1843" s="320">
        <v>17</v>
      </c>
      <c r="G1843" s="320">
        <v>72.5</v>
      </c>
      <c r="H1843" s="316">
        <v>3.2</v>
      </c>
      <c r="I1843" s="316">
        <v>231.8</v>
      </c>
    </row>
    <row r="1844" spans="3:9" x14ac:dyDescent="0.2">
      <c r="C1844" s="348">
        <v>44103</v>
      </c>
      <c r="D1844" s="320">
        <v>1028.7</v>
      </c>
      <c r="E1844" s="320">
        <v>0</v>
      </c>
      <c r="F1844" s="320">
        <v>16.600000000000001</v>
      </c>
      <c r="G1844" s="320">
        <v>74.5</v>
      </c>
      <c r="H1844" s="316">
        <v>3.3</v>
      </c>
      <c r="I1844" s="316">
        <v>327.2</v>
      </c>
    </row>
    <row r="1845" spans="3:9" x14ac:dyDescent="0.2">
      <c r="C1845" s="348">
        <v>44103.041666666672</v>
      </c>
      <c r="D1845" s="320">
        <v>1028.3</v>
      </c>
      <c r="E1845" s="320">
        <v>0</v>
      </c>
      <c r="F1845" s="320">
        <v>16.5</v>
      </c>
      <c r="G1845" s="320">
        <v>75.099999999999994</v>
      </c>
      <c r="H1845" s="316">
        <v>3</v>
      </c>
      <c r="I1845" s="316">
        <v>322.5</v>
      </c>
    </row>
    <row r="1846" spans="3:9" x14ac:dyDescent="0.2">
      <c r="C1846" s="348">
        <v>44103.083333333328</v>
      </c>
      <c r="D1846" s="320">
        <v>1028.0999999999999</v>
      </c>
      <c r="E1846" s="320">
        <v>0</v>
      </c>
      <c r="F1846" s="320">
        <v>16.8</v>
      </c>
      <c r="G1846" s="320">
        <v>72.8</v>
      </c>
      <c r="H1846" s="316">
        <v>3.6</v>
      </c>
      <c r="I1846" s="316">
        <v>176.5</v>
      </c>
    </row>
    <row r="1847" spans="3:9" x14ac:dyDescent="0.2">
      <c r="C1847" s="348">
        <v>44103.125</v>
      </c>
      <c r="D1847" s="320">
        <v>1027.9000000000001</v>
      </c>
      <c r="E1847" s="320">
        <v>0</v>
      </c>
      <c r="F1847" s="320">
        <v>16.899999999999999</v>
      </c>
      <c r="G1847" s="320">
        <v>71.099999999999994</v>
      </c>
      <c r="H1847" s="316">
        <v>5.5</v>
      </c>
      <c r="I1847" s="316">
        <v>203.1</v>
      </c>
    </row>
    <row r="1848" spans="3:9" x14ac:dyDescent="0.2">
      <c r="C1848" s="348">
        <v>44103.166666666672</v>
      </c>
      <c r="D1848" s="320">
        <v>1028.0999999999999</v>
      </c>
      <c r="E1848" s="320">
        <v>0</v>
      </c>
      <c r="F1848" s="320">
        <v>16.7</v>
      </c>
      <c r="G1848" s="320">
        <v>71.900000000000006</v>
      </c>
      <c r="H1848" s="316">
        <v>6</v>
      </c>
      <c r="I1848" s="316">
        <v>209.5</v>
      </c>
    </row>
    <row r="1849" spans="3:9" x14ac:dyDescent="0.2">
      <c r="C1849" s="348">
        <v>44103.208333333328</v>
      </c>
      <c r="D1849" s="320">
        <v>1028.5999999999999</v>
      </c>
      <c r="E1849" s="320">
        <v>0</v>
      </c>
      <c r="F1849" s="320">
        <v>16.5</v>
      </c>
      <c r="G1849" s="320">
        <v>71.7</v>
      </c>
      <c r="H1849" s="316">
        <v>6.6</v>
      </c>
      <c r="I1849" s="316">
        <v>209.4</v>
      </c>
    </row>
    <row r="1850" spans="3:9" x14ac:dyDescent="0.2">
      <c r="C1850" s="348">
        <v>44103.25</v>
      </c>
      <c r="D1850" s="320">
        <v>1028.8</v>
      </c>
      <c r="E1850" s="320">
        <v>0</v>
      </c>
      <c r="F1850" s="320">
        <v>16.600000000000001</v>
      </c>
      <c r="G1850" s="320">
        <v>72</v>
      </c>
      <c r="H1850" s="316">
        <v>5.6</v>
      </c>
      <c r="I1850" s="316">
        <v>218.5</v>
      </c>
    </row>
    <row r="1851" spans="3:9" x14ac:dyDescent="0.2">
      <c r="C1851" s="348">
        <v>44103.291666666672</v>
      </c>
      <c r="D1851" s="320">
        <v>1029.2</v>
      </c>
      <c r="E1851" s="320">
        <v>0</v>
      </c>
      <c r="F1851" s="320">
        <v>16.8</v>
      </c>
      <c r="G1851" s="320">
        <v>71.2</v>
      </c>
      <c r="H1851" s="316">
        <v>6.2</v>
      </c>
      <c r="I1851" s="316">
        <v>223</v>
      </c>
    </row>
    <row r="1852" spans="3:9" x14ac:dyDescent="0.2">
      <c r="C1852" s="348">
        <v>44103.333333333328</v>
      </c>
      <c r="D1852" s="320">
        <v>1029.3</v>
      </c>
      <c r="E1852" s="320">
        <v>0</v>
      </c>
      <c r="F1852" s="320">
        <v>17.2</v>
      </c>
      <c r="G1852" s="320">
        <v>70.400000000000006</v>
      </c>
      <c r="H1852" s="316">
        <v>6.7</v>
      </c>
      <c r="I1852" s="316">
        <v>235.5</v>
      </c>
    </row>
    <row r="1853" spans="3:9" x14ac:dyDescent="0.2">
      <c r="C1853" s="348">
        <v>44103.375</v>
      </c>
      <c r="D1853" s="320">
        <v>1028.8</v>
      </c>
      <c r="E1853" s="320">
        <v>0</v>
      </c>
      <c r="F1853" s="320">
        <v>17.8</v>
      </c>
      <c r="G1853" s="320">
        <v>67.5</v>
      </c>
      <c r="H1853" s="316">
        <v>6.8</v>
      </c>
      <c r="I1853" s="316">
        <v>232</v>
      </c>
    </row>
    <row r="1854" spans="3:9" x14ac:dyDescent="0.2">
      <c r="C1854" s="348">
        <v>44103.416666666672</v>
      </c>
      <c r="D1854" s="320">
        <v>1028.4000000000001</v>
      </c>
      <c r="E1854" s="320">
        <v>0</v>
      </c>
      <c r="F1854" s="320">
        <v>18.2</v>
      </c>
      <c r="G1854" s="320">
        <v>66.3</v>
      </c>
      <c r="H1854" s="316">
        <v>7.1</v>
      </c>
      <c r="I1854" s="316">
        <v>236.8</v>
      </c>
    </row>
    <row r="1855" spans="3:9" x14ac:dyDescent="0.2">
      <c r="C1855" s="348">
        <v>44103.458333333328</v>
      </c>
      <c r="D1855" s="320">
        <v>1028</v>
      </c>
      <c r="E1855" s="320">
        <v>0</v>
      </c>
      <c r="F1855" s="320">
        <v>18.3</v>
      </c>
      <c r="G1855" s="320">
        <v>65.7</v>
      </c>
      <c r="H1855" s="316">
        <v>7.7</v>
      </c>
      <c r="I1855" s="316">
        <v>237.2</v>
      </c>
    </row>
    <row r="1856" spans="3:9" x14ac:dyDescent="0.2">
      <c r="C1856" s="348">
        <v>44103.5</v>
      </c>
      <c r="D1856" s="320">
        <v>1027.3</v>
      </c>
      <c r="E1856" s="320">
        <v>0</v>
      </c>
      <c r="F1856" s="320">
        <v>18.600000000000001</v>
      </c>
      <c r="G1856" s="320">
        <v>64.5</v>
      </c>
      <c r="H1856" s="316">
        <v>8</v>
      </c>
      <c r="I1856" s="316">
        <v>225.3</v>
      </c>
    </row>
    <row r="1857" spans="3:9" x14ac:dyDescent="0.2">
      <c r="C1857" s="348">
        <v>44103.541666666672</v>
      </c>
      <c r="D1857" s="320">
        <v>1026.5</v>
      </c>
      <c r="E1857" s="320">
        <v>0</v>
      </c>
      <c r="F1857" s="320">
        <v>18.5</v>
      </c>
      <c r="G1857" s="320">
        <v>65.900000000000006</v>
      </c>
      <c r="H1857" s="316">
        <v>7.7</v>
      </c>
      <c r="I1857" s="316">
        <v>225.9</v>
      </c>
    </row>
    <row r="1858" spans="3:9" x14ac:dyDescent="0.2">
      <c r="C1858" s="348">
        <v>44103.583333333328</v>
      </c>
      <c r="D1858" s="320">
        <v>1026.7</v>
      </c>
      <c r="E1858" s="320">
        <v>0</v>
      </c>
      <c r="F1858" s="320">
        <v>18</v>
      </c>
      <c r="G1858" s="320">
        <v>67.900000000000006</v>
      </c>
      <c r="H1858" s="316">
        <v>6.9</v>
      </c>
      <c r="I1858" s="316">
        <v>244</v>
      </c>
    </row>
    <row r="1859" spans="3:9" x14ac:dyDescent="0.2">
      <c r="C1859" s="348">
        <v>44103.625</v>
      </c>
      <c r="D1859" s="320">
        <v>1027.4000000000001</v>
      </c>
      <c r="E1859" s="320">
        <v>0</v>
      </c>
      <c r="F1859" s="320">
        <v>17.600000000000001</v>
      </c>
      <c r="G1859" s="320">
        <v>69.400000000000006</v>
      </c>
      <c r="H1859" s="316">
        <v>5.8</v>
      </c>
      <c r="I1859" s="316">
        <v>230.7</v>
      </c>
    </row>
    <row r="1860" spans="3:9" x14ac:dyDescent="0.2">
      <c r="C1860" s="348">
        <v>44103.666666666672</v>
      </c>
      <c r="D1860" s="320">
        <v>1027.9000000000001</v>
      </c>
      <c r="E1860" s="320">
        <v>0</v>
      </c>
      <c r="F1860" s="320">
        <v>17.600000000000001</v>
      </c>
      <c r="G1860" s="320">
        <v>66.5</v>
      </c>
      <c r="H1860" s="316">
        <v>5.9</v>
      </c>
      <c r="I1860" s="316">
        <v>219.7</v>
      </c>
    </row>
    <row r="1861" spans="3:9" x14ac:dyDescent="0.2">
      <c r="C1861" s="348">
        <v>44103.708333333328</v>
      </c>
      <c r="D1861" s="320">
        <v>1028.3</v>
      </c>
      <c r="E1861" s="320">
        <v>0</v>
      </c>
      <c r="F1861" s="320">
        <v>17.3</v>
      </c>
      <c r="G1861" s="320">
        <v>67.7</v>
      </c>
      <c r="H1861" s="316">
        <v>6.5</v>
      </c>
      <c r="I1861" s="316">
        <v>208.1</v>
      </c>
    </row>
    <row r="1862" spans="3:9" x14ac:dyDescent="0.2">
      <c r="C1862" s="348">
        <v>44103.75</v>
      </c>
      <c r="D1862" s="320">
        <v>1029.0999999999999</v>
      </c>
      <c r="E1862" s="320">
        <v>0</v>
      </c>
      <c r="F1862" s="320">
        <v>17.100000000000001</v>
      </c>
      <c r="G1862" s="320">
        <v>69.400000000000006</v>
      </c>
      <c r="H1862" s="316">
        <v>5.4</v>
      </c>
      <c r="I1862" s="316">
        <v>202.5</v>
      </c>
    </row>
    <row r="1863" spans="3:9" x14ac:dyDescent="0.2">
      <c r="C1863" s="348">
        <v>44103.791666666672</v>
      </c>
      <c r="D1863" s="320">
        <v>1029.5</v>
      </c>
      <c r="E1863" s="320">
        <v>0</v>
      </c>
      <c r="F1863" s="320">
        <v>17.100000000000001</v>
      </c>
      <c r="G1863" s="320">
        <v>69</v>
      </c>
      <c r="H1863" s="316">
        <v>5.8</v>
      </c>
      <c r="I1863" s="316">
        <v>194.7</v>
      </c>
    </row>
    <row r="1864" spans="3:9" x14ac:dyDescent="0.2">
      <c r="C1864" s="348">
        <v>44103.833333333328</v>
      </c>
      <c r="D1864" s="320">
        <v>1030</v>
      </c>
      <c r="E1864" s="320">
        <v>0</v>
      </c>
      <c r="F1864" s="320">
        <v>17.2</v>
      </c>
      <c r="G1864" s="320">
        <v>68.2</v>
      </c>
      <c r="H1864" s="316">
        <v>5.4</v>
      </c>
      <c r="I1864" s="316">
        <v>197.6</v>
      </c>
    </row>
    <row r="1865" spans="3:9" x14ac:dyDescent="0.2">
      <c r="C1865" s="348">
        <v>44103.875</v>
      </c>
      <c r="D1865" s="320">
        <v>1030.2</v>
      </c>
      <c r="E1865" s="320">
        <v>0</v>
      </c>
      <c r="F1865" s="320">
        <v>17.3</v>
      </c>
      <c r="G1865" s="320">
        <v>67.5</v>
      </c>
      <c r="H1865" s="316">
        <v>5.2</v>
      </c>
      <c r="I1865" s="316">
        <v>197.5</v>
      </c>
    </row>
    <row r="1866" spans="3:9" x14ac:dyDescent="0.2">
      <c r="C1866" s="348">
        <v>44103.916666666672</v>
      </c>
      <c r="D1866" s="320">
        <v>1030.2</v>
      </c>
      <c r="E1866" s="320">
        <v>0</v>
      </c>
      <c r="F1866" s="320">
        <v>17.399999999999999</v>
      </c>
      <c r="G1866" s="320">
        <v>67</v>
      </c>
      <c r="H1866" s="316">
        <v>4.7</v>
      </c>
      <c r="I1866" s="316">
        <v>207.7</v>
      </c>
    </row>
    <row r="1867" spans="3:9" x14ac:dyDescent="0.2">
      <c r="C1867" s="348">
        <v>44103.958333333328</v>
      </c>
      <c r="D1867" s="320">
        <v>1030.3</v>
      </c>
      <c r="E1867" s="320">
        <v>0</v>
      </c>
      <c r="F1867" s="320">
        <v>17.3</v>
      </c>
      <c r="G1867" s="320">
        <v>67.400000000000006</v>
      </c>
      <c r="H1867" s="316">
        <v>4.8</v>
      </c>
      <c r="I1867" s="316">
        <v>200.8</v>
      </c>
    </row>
    <row r="1868" spans="3:9" x14ac:dyDescent="0.2">
      <c r="C1868" s="348">
        <v>44104</v>
      </c>
      <c r="D1868" s="320">
        <v>1030</v>
      </c>
      <c r="E1868" s="320">
        <v>0</v>
      </c>
      <c r="F1868" s="320">
        <v>16.600000000000001</v>
      </c>
      <c r="G1868" s="320">
        <v>72.2</v>
      </c>
      <c r="H1868" s="316">
        <v>3.8</v>
      </c>
      <c r="I1868" s="316">
        <v>14.8</v>
      </c>
    </row>
    <row r="1869" spans="3:9" x14ac:dyDescent="0.2">
      <c r="C1869" s="348">
        <v>44104.041666666672</v>
      </c>
      <c r="D1869" s="320">
        <v>1030</v>
      </c>
      <c r="E1869" s="320">
        <v>0</v>
      </c>
      <c r="F1869" s="320">
        <v>16.7</v>
      </c>
      <c r="G1869" s="320">
        <v>72.2</v>
      </c>
      <c r="H1869" s="316">
        <v>3</v>
      </c>
      <c r="I1869" s="316">
        <v>17.8</v>
      </c>
    </row>
    <row r="1870" spans="3:9" x14ac:dyDescent="0.2">
      <c r="C1870" s="348">
        <v>44104.083333333328</v>
      </c>
      <c r="D1870" s="320">
        <v>1030</v>
      </c>
      <c r="E1870" s="320">
        <v>0</v>
      </c>
      <c r="F1870" s="320">
        <v>16.5</v>
      </c>
      <c r="G1870" s="320">
        <v>73.2</v>
      </c>
      <c r="H1870" s="316">
        <v>2.1</v>
      </c>
      <c r="I1870" s="316">
        <v>331.5</v>
      </c>
    </row>
    <row r="1871" spans="3:9" x14ac:dyDescent="0.2">
      <c r="C1871" s="348">
        <v>44104.125</v>
      </c>
      <c r="D1871" s="320">
        <v>1029.9000000000001</v>
      </c>
      <c r="E1871" s="320">
        <v>0</v>
      </c>
      <c r="F1871" s="320">
        <v>16.2</v>
      </c>
      <c r="G1871" s="320">
        <v>74.7</v>
      </c>
      <c r="H1871" s="316">
        <v>2.5</v>
      </c>
      <c r="I1871" s="316">
        <v>325.5</v>
      </c>
    </row>
    <row r="1872" spans="3:9" x14ac:dyDescent="0.2">
      <c r="C1872" s="348">
        <v>44104.166666666672</v>
      </c>
      <c r="D1872" s="320">
        <v>1029.8</v>
      </c>
      <c r="E1872" s="320">
        <v>0</v>
      </c>
      <c r="F1872" s="320">
        <v>16.8</v>
      </c>
      <c r="G1872" s="320">
        <v>69.5</v>
      </c>
      <c r="H1872" s="316">
        <v>5.0999999999999996</v>
      </c>
      <c r="I1872" s="316">
        <v>202.3</v>
      </c>
    </row>
    <row r="1873" spans="3:9" x14ac:dyDescent="0.2">
      <c r="C1873" s="348">
        <v>44104.208333333328</v>
      </c>
      <c r="D1873" s="320">
        <v>1030.5</v>
      </c>
      <c r="E1873" s="320">
        <v>0</v>
      </c>
      <c r="F1873" s="320">
        <v>16.899999999999999</v>
      </c>
      <c r="G1873" s="320">
        <v>69.2</v>
      </c>
      <c r="H1873" s="316">
        <v>3.5</v>
      </c>
      <c r="I1873" s="316">
        <v>207.1</v>
      </c>
    </row>
    <row r="1874" spans="3:9" x14ac:dyDescent="0.2">
      <c r="C1874" s="348">
        <v>44104.25</v>
      </c>
      <c r="D1874" s="320">
        <v>1031.2</v>
      </c>
      <c r="E1874" s="320">
        <v>0</v>
      </c>
      <c r="F1874" s="320">
        <v>16.3</v>
      </c>
      <c r="G1874" s="320">
        <v>75.3</v>
      </c>
      <c r="H1874" s="316">
        <v>3</v>
      </c>
      <c r="I1874" s="316">
        <v>353.3</v>
      </c>
    </row>
    <row r="1875" spans="3:9" x14ac:dyDescent="0.2">
      <c r="C1875" s="348">
        <v>44104.291666666672</v>
      </c>
      <c r="D1875" s="320">
        <v>1031.0999999999999</v>
      </c>
      <c r="E1875" s="320">
        <v>0</v>
      </c>
      <c r="F1875" s="320">
        <v>16.100000000000001</v>
      </c>
      <c r="G1875" s="320">
        <v>77</v>
      </c>
      <c r="H1875" s="316">
        <v>3</v>
      </c>
      <c r="I1875" s="316">
        <v>344.5</v>
      </c>
    </row>
    <row r="1876" spans="3:9" x14ac:dyDescent="0.2">
      <c r="C1876" s="348">
        <v>44104.333333333328</v>
      </c>
      <c r="D1876" s="320">
        <v>1030.9000000000001</v>
      </c>
      <c r="E1876" s="320">
        <v>0</v>
      </c>
      <c r="F1876" s="320">
        <v>17.100000000000001</v>
      </c>
      <c r="G1876" s="320">
        <v>73</v>
      </c>
      <c r="H1876" s="316">
        <v>3.7</v>
      </c>
      <c r="I1876" s="316">
        <v>355.8</v>
      </c>
    </row>
    <row r="1877" spans="3:9" x14ac:dyDescent="0.2">
      <c r="C1877" s="348">
        <v>44104.375</v>
      </c>
      <c r="D1877" s="320">
        <v>1030.2</v>
      </c>
      <c r="E1877" s="320">
        <v>0</v>
      </c>
      <c r="F1877" s="320">
        <v>19</v>
      </c>
      <c r="G1877" s="320">
        <v>64</v>
      </c>
      <c r="H1877" s="316">
        <v>4.9000000000000004</v>
      </c>
      <c r="I1877" s="316">
        <v>253.4</v>
      </c>
    </row>
    <row r="1878" spans="3:9" x14ac:dyDescent="0.2">
      <c r="C1878" s="348">
        <v>44104.416666666672</v>
      </c>
      <c r="D1878" s="320">
        <v>1029.7</v>
      </c>
      <c r="E1878" s="320">
        <v>0</v>
      </c>
      <c r="F1878" s="320">
        <v>19.399999999999999</v>
      </c>
      <c r="G1878" s="320">
        <v>61.3</v>
      </c>
      <c r="H1878" s="316">
        <v>6.7</v>
      </c>
      <c r="I1878" s="316">
        <v>261.3</v>
      </c>
    </row>
    <row r="1879" spans="3:9" x14ac:dyDescent="0.2">
      <c r="C1879" s="348">
        <v>44104.458333333328</v>
      </c>
      <c r="D1879" s="320">
        <v>1029</v>
      </c>
      <c r="E1879" s="320">
        <v>0</v>
      </c>
      <c r="F1879" s="320">
        <v>19.2</v>
      </c>
      <c r="G1879" s="320">
        <v>61.4</v>
      </c>
      <c r="H1879" s="316">
        <v>6.1</v>
      </c>
      <c r="I1879" s="316">
        <v>242.4</v>
      </c>
    </row>
    <row r="1880" spans="3:9" x14ac:dyDescent="0.2">
      <c r="C1880" s="348">
        <v>44104.5</v>
      </c>
      <c r="D1880" s="320">
        <v>1028.0999999999999</v>
      </c>
      <c r="E1880" s="320">
        <v>0</v>
      </c>
      <c r="F1880" s="320">
        <v>19.600000000000001</v>
      </c>
      <c r="G1880" s="320">
        <v>60.3</v>
      </c>
      <c r="H1880" s="316">
        <v>6.7</v>
      </c>
      <c r="I1880" s="316">
        <v>272.89999999999998</v>
      </c>
    </row>
    <row r="1881" spans="3:9" x14ac:dyDescent="0.2">
      <c r="C1881" s="348">
        <v>44104.541666666672</v>
      </c>
      <c r="D1881" s="320">
        <v>1027.4000000000001</v>
      </c>
      <c r="E1881" s="320">
        <v>0</v>
      </c>
      <c r="F1881" s="320">
        <v>19.600000000000001</v>
      </c>
      <c r="G1881" s="320">
        <v>60.7</v>
      </c>
      <c r="H1881" s="316">
        <v>6.8</v>
      </c>
      <c r="I1881" s="316">
        <v>246.9</v>
      </c>
    </row>
    <row r="1882" spans="3:9" x14ac:dyDescent="0.2">
      <c r="C1882" s="348">
        <v>44104.583333333328</v>
      </c>
      <c r="D1882" s="320">
        <v>1027.5999999999999</v>
      </c>
      <c r="E1882" s="320">
        <v>0</v>
      </c>
      <c r="F1882" s="320">
        <v>18.899999999999999</v>
      </c>
      <c r="G1882" s="320">
        <v>62.8</v>
      </c>
      <c r="H1882" s="316">
        <v>6.4</v>
      </c>
      <c r="I1882" s="316">
        <v>239.3</v>
      </c>
    </row>
    <row r="1883" spans="3:9" x14ac:dyDescent="0.2">
      <c r="C1883" s="348">
        <v>44104.625</v>
      </c>
      <c r="D1883" s="320">
        <v>1027.7</v>
      </c>
      <c r="E1883" s="320">
        <v>0</v>
      </c>
      <c r="F1883" s="320">
        <v>18.399999999999999</v>
      </c>
      <c r="G1883" s="320">
        <v>64.5</v>
      </c>
      <c r="H1883" s="316">
        <v>6.5</v>
      </c>
      <c r="I1883" s="316">
        <v>218.7</v>
      </c>
    </row>
    <row r="1884" spans="3:9" x14ac:dyDescent="0.2">
      <c r="C1884" s="348">
        <v>44104.666666666672</v>
      </c>
      <c r="D1884" s="320">
        <v>1028.5999999999999</v>
      </c>
      <c r="E1884" s="320">
        <v>0</v>
      </c>
      <c r="F1884" s="320">
        <v>17.899999999999999</v>
      </c>
      <c r="G1884" s="320">
        <v>67.099999999999994</v>
      </c>
      <c r="H1884" s="316">
        <v>6.3</v>
      </c>
      <c r="I1884" s="316">
        <v>237.5</v>
      </c>
    </row>
    <row r="1885" spans="3:9" x14ac:dyDescent="0.2">
      <c r="C1885" s="348">
        <v>44104.708333333328</v>
      </c>
      <c r="D1885" s="320">
        <v>1029.5</v>
      </c>
      <c r="E1885" s="320">
        <v>0</v>
      </c>
      <c r="F1885" s="320">
        <v>17.600000000000001</v>
      </c>
      <c r="G1885" s="320">
        <v>69.5</v>
      </c>
      <c r="H1885" s="316">
        <v>5.6</v>
      </c>
      <c r="I1885" s="316">
        <v>238.3</v>
      </c>
    </row>
    <row r="1886" spans="3:9" x14ac:dyDescent="0.2">
      <c r="C1886" s="348">
        <v>44104.75</v>
      </c>
      <c r="D1886" s="320">
        <v>1030.4000000000001</v>
      </c>
      <c r="E1886" s="320">
        <v>0</v>
      </c>
      <c r="F1886" s="320">
        <v>17.100000000000001</v>
      </c>
      <c r="G1886" s="320">
        <v>73.2</v>
      </c>
      <c r="H1886" s="316">
        <v>4.5</v>
      </c>
      <c r="I1886" s="316">
        <v>254</v>
      </c>
    </row>
    <row r="1887" spans="3:9" x14ac:dyDescent="0.2">
      <c r="C1887" s="348">
        <v>44104.791666666672</v>
      </c>
      <c r="D1887" s="320">
        <v>1030.8</v>
      </c>
      <c r="E1887" s="320">
        <v>0</v>
      </c>
      <c r="F1887" s="320">
        <v>16.3</v>
      </c>
      <c r="G1887" s="320">
        <v>79.7</v>
      </c>
      <c r="H1887" s="316">
        <v>5.3</v>
      </c>
      <c r="I1887" s="316">
        <v>276.7</v>
      </c>
    </row>
    <row r="1888" spans="3:9" x14ac:dyDescent="0.2">
      <c r="C1888" s="348">
        <v>44104.833333333328</v>
      </c>
      <c r="D1888" s="320">
        <v>1031</v>
      </c>
      <c r="E1888" s="320">
        <v>0</v>
      </c>
      <c r="F1888" s="320">
        <v>16.3</v>
      </c>
      <c r="G1888" s="320">
        <v>80.3</v>
      </c>
      <c r="H1888" s="316">
        <v>5.0999999999999996</v>
      </c>
      <c r="I1888" s="316">
        <v>279.10000000000002</v>
      </c>
    </row>
    <row r="1889" spans="3:9" x14ac:dyDescent="0.2">
      <c r="C1889" s="348">
        <v>44104.875</v>
      </c>
      <c r="D1889" s="320">
        <v>1030.9000000000001</v>
      </c>
      <c r="E1889" s="320">
        <v>0</v>
      </c>
      <c r="F1889" s="320">
        <v>16.5</v>
      </c>
      <c r="G1889" s="320">
        <v>79.400000000000006</v>
      </c>
      <c r="H1889" s="316">
        <v>4.9000000000000004</v>
      </c>
      <c r="I1889" s="316">
        <v>254.3</v>
      </c>
    </row>
    <row r="1890" spans="3:9" x14ac:dyDescent="0.2">
      <c r="C1890" s="348">
        <v>44104.916666666672</v>
      </c>
      <c r="D1890" s="320">
        <v>1030.7</v>
      </c>
      <c r="E1890" s="320">
        <v>0</v>
      </c>
      <c r="F1890" s="320">
        <v>16.8</v>
      </c>
      <c r="G1890" s="320">
        <v>76.3</v>
      </c>
      <c r="H1890" s="316">
        <v>5.5</v>
      </c>
      <c r="I1890" s="316">
        <v>204.5</v>
      </c>
    </row>
    <row r="1891" spans="3:9" x14ac:dyDescent="0.2">
      <c r="C1891" s="348">
        <v>44104.958333333328</v>
      </c>
      <c r="D1891" s="320">
        <v>1030.2</v>
      </c>
      <c r="E1891" s="320">
        <v>0</v>
      </c>
      <c r="F1891" s="320">
        <v>16.8</v>
      </c>
      <c r="G1891" s="320">
        <v>74.5</v>
      </c>
      <c r="H1891" s="316">
        <v>4.5999999999999996</v>
      </c>
      <c r="I1891" s="316">
        <v>190.9</v>
      </c>
    </row>
    <row r="1892" spans="3:9" x14ac:dyDescent="0.2">
      <c r="C1892" s="348">
        <v>44105</v>
      </c>
      <c r="D1892" s="320">
        <v>1029.8</v>
      </c>
      <c r="E1892" s="320">
        <v>0</v>
      </c>
      <c r="F1892" s="320">
        <v>16.8</v>
      </c>
      <c r="G1892" s="320">
        <v>73.900000000000006</v>
      </c>
      <c r="H1892" s="316">
        <v>4.2</v>
      </c>
      <c r="I1892" s="316">
        <v>180.8</v>
      </c>
    </row>
    <row r="1893" spans="3:9" x14ac:dyDescent="0.2">
      <c r="C1893" s="348">
        <v>44105.041666666672</v>
      </c>
      <c r="D1893" s="320">
        <v>1029.4000000000001</v>
      </c>
      <c r="E1893" s="320">
        <v>0</v>
      </c>
      <c r="F1893" s="320">
        <v>16.899999999999999</v>
      </c>
      <c r="G1893" s="320">
        <v>74.400000000000006</v>
      </c>
      <c r="H1893" s="316">
        <v>3</v>
      </c>
      <c r="I1893" s="316">
        <v>72.599999999999994</v>
      </c>
    </row>
    <row r="1894" spans="3:9" x14ac:dyDescent="0.2">
      <c r="C1894" s="348">
        <v>44105.083333333328</v>
      </c>
      <c r="D1894" s="320">
        <v>1029</v>
      </c>
      <c r="E1894" s="320">
        <v>0</v>
      </c>
      <c r="F1894" s="320">
        <v>16.600000000000001</v>
      </c>
      <c r="G1894" s="320">
        <v>75.5</v>
      </c>
      <c r="H1894" s="316">
        <v>2.2000000000000002</v>
      </c>
      <c r="I1894" s="316">
        <v>345.1</v>
      </c>
    </row>
    <row r="1895" spans="3:9" x14ac:dyDescent="0.2">
      <c r="C1895" s="348">
        <v>44105.125</v>
      </c>
      <c r="D1895" s="320">
        <v>1028.2</v>
      </c>
      <c r="E1895" s="320">
        <v>0</v>
      </c>
      <c r="F1895" s="320">
        <v>16.100000000000001</v>
      </c>
      <c r="G1895" s="320">
        <v>77.2</v>
      </c>
      <c r="H1895" s="316">
        <v>2.4</v>
      </c>
      <c r="I1895" s="316">
        <v>2.6</v>
      </c>
    </row>
    <row r="1896" spans="3:9" x14ac:dyDescent="0.2">
      <c r="C1896" s="348">
        <v>44105.166666666672</v>
      </c>
      <c r="D1896" s="320">
        <v>1028.4000000000001</v>
      </c>
      <c r="E1896" s="320">
        <v>0</v>
      </c>
      <c r="F1896" s="320">
        <v>16.399999999999999</v>
      </c>
      <c r="G1896" s="320">
        <v>75.599999999999994</v>
      </c>
      <c r="H1896" s="316">
        <v>3.4</v>
      </c>
      <c r="I1896" s="316">
        <v>197.6</v>
      </c>
    </row>
    <row r="1897" spans="3:9" x14ac:dyDescent="0.2">
      <c r="C1897" s="348">
        <v>44105.208333333328</v>
      </c>
      <c r="D1897" s="320">
        <v>1028.5</v>
      </c>
      <c r="E1897" s="320">
        <v>0</v>
      </c>
      <c r="F1897" s="320">
        <v>16.100000000000001</v>
      </c>
      <c r="G1897" s="320">
        <v>76.099999999999994</v>
      </c>
      <c r="H1897" s="316">
        <v>3.8</v>
      </c>
      <c r="I1897" s="316">
        <v>60.7</v>
      </c>
    </row>
    <row r="1898" spans="3:9" x14ac:dyDescent="0.2">
      <c r="C1898" s="348">
        <v>44105.25</v>
      </c>
      <c r="D1898" s="320">
        <v>1029.4000000000001</v>
      </c>
      <c r="E1898" s="320">
        <v>0</v>
      </c>
      <c r="F1898" s="320">
        <v>15.9</v>
      </c>
      <c r="G1898" s="320">
        <v>78.900000000000006</v>
      </c>
      <c r="H1898" s="316">
        <v>3.2</v>
      </c>
      <c r="I1898" s="316">
        <v>9.6</v>
      </c>
    </row>
    <row r="1899" spans="3:9" x14ac:dyDescent="0.2">
      <c r="C1899" s="348">
        <v>44105.291666666672</v>
      </c>
      <c r="D1899" s="320">
        <v>1030</v>
      </c>
      <c r="E1899" s="320">
        <v>0</v>
      </c>
      <c r="F1899" s="320">
        <v>16</v>
      </c>
      <c r="G1899" s="320">
        <v>80</v>
      </c>
      <c r="H1899" s="316">
        <v>3.8</v>
      </c>
      <c r="I1899" s="316">
        <v>357.8</v>
      </c>
    </row>
    <row r="1900" spans="3:9" x14ac:dyDescent="0.2">
      <c r="C1900" s="348">
        <v>44105.333333333328</v>
      </c>
      <c r="D1900" s="320">
        <v>1030.0999999999999</v>
      </c>
      <c r="E1900" s="320">
        <v>0</v>
      </c>
      <c r="F1900" s="320">
        <v>16.3</v>
      </c>
      <c r="G1900" s="320">
        <v>78.599999999999994</v>
      </c>
      <c r="H1900" s="316">
        <v>2.8</v>
      </c>
      <c r="I1900" s="316">
        <v>315.39999999999998</v>
      </c>
    </row>
    <row r="1901" spans="3:9" x14ac:dyDescent="0.2">
      <c r="C1901" s="348">
        <v>44105.375</v>
      </c>
      <c r="D1901" s="320">
        <v>1029.5</v>
      </c>
      <c r="E1901" s="320">
        <v>0</v>
      </c>
      <c r="F1901" s="320">
        <v>18.100000000000001</v>
      </c>
      <c r="G1901" s="320">
        <v>68.8</v>
      </c>
      <c r="H1901" s="316">
        <v>4.5999999999999996</v>
      </c>
      <c r="I1901" s="316">
        <v>254.6</v>
      </c>
    </row>
    <row r="1902" spans="3:9" x14ac:dyDescent="0.2">
      <c r="C1902" s="348">
        <v>44105.416666666672</v>
      </c>
      <c r="D1902" s="320">
        <v>1028.7</v>
      </c>
      <c r="E1902" s="320">
        <v>0</v>
      </c>
      <c r="F1902" s="320">
        <v>19.5</v>
      </c>
      <c r="G1902" s="320">
        <v>63.4</v>
      </c>
      <c r="H1902" s="316">
        <v>6.9</v>
      </c>
      <c r="I1902" s="316">
        <v>268.39999999999998</v>
      </c>
    </row>
    <row r="1903" spans="3:9" x14ac:dyDescent="0.2">
      <c r="C1903" s="348">
        <v>44105.458333333328</v>
      </c>
      <c r="D1903" s="320">
        <v>1028</v>
      </c>
      <c r="E1903" s="320">
        <v>0</v>
      </c>
      <c r="F1903" s="320">
        <v>18.5</v>
      </c>
      <c r="G1903" s="320">
        <v>68.3</v>
      </c>
      <c r="H1903" s="316">
        <v>7.2</v>
      </c>
      <c r="I1903" s="316">
        <v>289.10000000000002</v>
      </c>
    </row>
    <row r="1904" spans="3:9" x14ac:dyDescent="0.2">
      <c r="C1904" s="348">
        <v>44105.5</v>
      </c>
      <c r="D1904" s="320">
        <v>1027.7</v>
      </c>
      <c r="E1904" s="320">
        <v>0</v>
      </c>
      <c r="F1904" s="320">
        <v>18.5</v>
      </c>
      <c r="G1904" s="320">
        <v>68.7</v>
      </c>
      <c r="H1904" s="316">
        <v>6.9</v>
      </c>
      <c r="I1904" s="316">
        <v>285.2</v>
      </c>
    </row>
    <row r="1905" spans="3:9" x14ac:dyDescent="0.2">
      <c r="C1905" s="348">
        <v>44105.541666666672</v>
      </c>
      <c r="D1905" s="320">
        <v>1027.5</v>
      </c>
      <c r="E1905" s="320">
        <v>0</v>
      </c>
      <c r="F1905" s="320">
        <v>18.399999999999999</v>
      </c>
      <c r="G1905" s="320">
        <v>68.2</v>
      </c>
      <c r="H1905" s="316">
        <v>6.4</v>
      </c>
      <c r="I1905" s="316">
        <v>266.7</v>
      </c>
    </row>
    <row r="1906" spans="3:9" x14ac:dyDescent="0.2">
      <c r="C1906" s="348">
        <v>44105.583333333328</v>
      </c>
      <c r="D1906" s="320">
        <v>1027.5</v>
      </c>
      <c r="E1906" s="320">
        <v>0</v>
      </c>
      <c r="F1906" s="320">
        <v>18.399999999999999</v>
      </c>
      <c r="G1906" s="320">
        <v>67.3</v>
      </c>
      <c r="H1906" s="316">
        <v>5.8</v>
      </c>
      <c r="I1906" s="316">
        <v>227.2</v>
      </c>
    </row>
    <row r="1907" spans="3:9" x14ac:dyDescent="0.2">
      <c r="C1907" s="348">
        <v>44105.625</v>
      </c>
      <c r="D1907" s="320">
        <v>1027.5999999999999</v>
      </c>
      <c r="E1907" s="320">
        <v>0</v>
      </c>
      <c r="F1907" s="320">
        <v>18.100000000000001</v>
      </c>
      <c r="G1907" s="320">
        <v>67.900000000000006</v>
      </c>
      <c r="H1907" s="316">
        <v>6.1</v>
      </c>
      <c r="I1907" s="316">
        <v>218.5</v>
      </c>
    </row>
    <row r="1908" spans="3:9" x14ac:dyDescent="0.2">
      <c r="C1908" s="348">
        <v>44105.666666666672</v>
      </c>
      <c r="D1908" s="320">
        <v>1028.2</v>
      </c>
      <c r="E1908" s="320">
        <v>0</v>
      </c>
      <c r="F1908" s="320">
        <v>17.8</v>
      </c>
      <c r="G1908" s="320">
        <v>70.8</v>
      </c>
      <c r="H1908" s="316">
        <v>5.2</v>
      </c>
      <c r="I1908" s="316">
        <v>210.3</v>
      </c>
    </row>
    <row r="1909" spans="3:9" x14ac:dyDescent="0.2">
      <c r="C1909" s="348">
        <v>44105.708333333328</v>
      </c>
      <c r="D1909" s="320">
        <v>1028.3</v>
      </c>
      <c r="E1909" s="320">
        <v>0</v>
      </c>
      <c r="F1909" s="320">
        <v>17.3</v>
      </c>
      <c r="G1909" s="320">
        <v>73.3</v>
      </c>
      <c r="H1909" s="316">
        <v>5.5</v>
      </c>
      <c r="I1909" s="316">
        <v>194.1</v>
      </c>
    </row>
    <row r="1910" spans="3:9" x14ac:dyDescent="0.2">
      <c r="C1910" s="348">
        <v>44105.75</v>
      </c>
      <c r="D1910" s="320">
        <v>1029</v>
      </c>
      <c r="E1910" s="320">
        <v>0</v>
      </c>
      <c r="F1910" s="320">
        <v>16.899999999999999</v>
      </c>
      <c r="G1910" s="320">
        <v>74.7</v>
      </c>
      <c r="H1910" s="316">
        <v>6.4</v>
      </c>
      <c r="I1910" s="316">
        <v>183.3</v>
      </c>
    </row>
    <row r="1911" spans="3:9" x14ac:dyDescent="0.2">
      <c r="C1911" s="348">
        <v>44105.791666666672</v>
      </c>
      <c r="D1911" s="320">
        <v>1029.5999999999999</v>
      </c>
      <c r="E1911" s="320">
        <v>0</v>
      </c>
      <c r="F1911" s="320">
        <v>17</v>
      </c>
      <c r="G1911" s="320">
        <v>73.400000000000006</v>
      </c>
      <c r="H1911" s="316">
        <v>5.7</v>
      </c>
      <c r="I1911" s="316">
        <v>189.9</v>
      </c>
    </row>
    <row r="1912" spans="3:9" x14ac:dyDescent="0.2">
      <c r="C1912" s="348">
        <v>44105.833333333328</v>
      </c>
      <c r="D1912" s="320">
        <v>1029.7</v>
      </c>
      <c r="E1912" s="320">
        <v>0</v>
      </c>
      <c r="F1912" s="320">
        <v>17.100000000000001</v>
      </c>
      <c r="G1912" s="320">
        <v>72</v>
      </c>
      <c r="H1912" s="316">
        <v>5</v>
      </c>
      <c r="I1912" s="316">
        <v>201.7</v>
      </c>
    </row>
    <row r="1913" spans="3:9" x14ac:dyDescent="0.2">
      <c r="C1913" s="348">
        <v>44105.875</v>
      </c>
      <c r="D1913" s="320">
        <v>1029.8</v>
      </c>
      <c r="E1913" s="320">
        <v>0</v>
      </c>
      <c r="F1913" s="320">
        <v>17.2</v>
      </c>
      <c r="G1913" s="320">
        <v>71.5</v>
      </c>
      <c r="H1913" s="316">
        <v>3.5</v>
      </c>
      <c r="I1913" s="316">
        <v>226.1</v>
      </c>
    </row>
    <row r="1914" spans="3:9" x14ac:dyDescent="0.2">
      <c r="C1914" s="348">
        <v>44105.916666666672</v>
      </c>
      <c r="D1914" s="320">
        <v>1029.7</v>
      </c>
      <c r="E1914" s="320">
        <v>0</v>
      </c>
      <c r="F1914" s="320">
        <v>16.7</v>
      </c>
      <c r="G1914" s="320">
        <v>75.900000000000006</v>
      </c>
      <c r="H1914" s="316">
        <v>3</v>
      </c>
      <c r="I1914" s="316">
        <v>5.8</v>
      </c>
    </row>
    <row r="1915" spans="3:9" x14ac:dyDescent="0.2">
      <c r="C1915" s="348">
        <v>44105.958333333328</v>
      </c>
      <c r="D1915" s="320">
        <v>1029.3</v>
      </c>
      <c r="E1915" s="320">
        <v>0</v>
      </c>
      <c r="F1915" s="320">
        <v>16.600000000000001</v>
      </c>
      <c r="G1915" s="320">
        <v>76.099999999999994</v>
      </c>
      <c r="H1915" s="316">
        <v>2.7</v>
      </c>
      <c r="I1915" s="316">
        <v>3.4</v>
      </c>
    </row>
    <row r="1916" spans="3:9" x14ac:dyDescent="0.2">
      <c r="C1916" s="348">
        <v>44106</v>
      </c>
      <c r="D1916" s="320">
        <v>1028.8</v>
      </c>
      <c r="E1916" s="320">
        <v>0</v>
      </c>
      <c r="F1916" s="320">
        <v>17</v>
      </c>
      <c r="G1916" s="320">
        <v>69.900000000000006</v>
      </c>
      <c r="H1916" s="316">
        <v>5.3</v>
      </c>
      <c r="I1916" s="316">
        <v>192.2</v>
      </c>
    </row>
    <row r="1917" spans="3:9" x14ac:dyDescent="0.2">
      <c r="C1917" s="348">
        <v>44106.041666666672</v>
      </c>
      <c r="D1917" s="320">
        <v>1028.5999999999999</v>
      </c>
      <c r="E1917" s="320">
        <v>0</v>
      </c>
      <c r="F1917" s="320">
        <v>17.100000000000001</v>
      </c>
      <c r="G1917" s="320">
        <v>69.5</v>
      </c>
      <c r="H1917" s="316">
        <v>5.4</v>
      </c>
      <c r="I1917" s="316">
        <v>201.2</v>
      </c>
    </row>
    <row r="1918" spans="3:9" x14ac:dyDescent="0.2">
      <c r="C1918" s="348">
        <v>44106.083333333328</v>
      </c>
      <c r="D1918" s="320">
        <v>1028.2</v>
      </c>
      <c r="E1918" s="320">
        <v>0</v>
      </c>
      <c r="F1918" s="320">
        <v>17.100000000000001</v>
      </c>
      <c r="G1918" s="320">
        <v>69.900000000000006</v>
      </c>
      <c r="H1918" s="316">
        <v>5.0999999999999996</v>
      </c>
      <c r="I1918" s="316">
        <v>194.7</v>
      </c>
    </row>
    <row r="1919" spans="3:9" x14ac:dyDescent="0.2">
      <c r="C1919" s="348">
        <v>44106.125</v>
      </c>
      <c r="D1919" s="320">
        <v>1027.9000000000001</v>
      </c>
      <c r="E1919" s="320">
        <v>0</v>
      </c>
      <c r="F1919" s="320">
        <v>17.100000000000001</v>
      </c>
      <c r="G1919" s="320">
        <v>70</v>
      </c>
      <c r="H1919" s="316">
        <v>4.9000000000000004</v>
      </c>
      <c r="I1919" s="316">
        <v>208.1</v>
      </c>
    </row>
    <row r="1920" spans="3:9" x14ac:dyDescent="0.2">
      <c r="C1920" s="348">
        <v>44106.166666666672</v>
      </c>
      <c r="D1920" s="320">
        <v>1028.5999999999999</v>
      </c>
      <c r="E1920" s="320">
        <v>0</v>
      </c>
      <c r="F1920" s="320">
        <v>16.7</v>
      </c>
      <c r="G1920" s="320">
        <v>73</v>
      </c>
      <c r="H1920" s="316">
        <v>3.1</v>
      </c>
      <c r="I1920" s="316">
        <v>142.80000000000001</v>
      </c>
    </row>
    <row r="1921" spans="3:9" x14ac:dyDescent="0.2">
      <c r="C1921" s="348">
        <v>44106.208333333328</v>
      </c>
      <c r="D1921" s="320">
        <v>1029.0999999999999</v>
      </c>
      <c r="E1921" s="320">
        <v>0</v>
      </c>
      <c r="F1921" s="320">
        <v>16.3</v>
      </c>
      <c r="G1921" s="320">
        <v>76.2</v>
      </c>
      <c r="H1921" s="316">
        <v>3.1</v>
      </c>
      <c r="I1921" s="316">
        <v>2.4</v>
      </c>
    </row>
    <row r="1922" spans="3:9" x14ac:dyDescent="0.2">
      <c r="C1922" s="348">
        <v>44106.25</v>
      </c>
      <c r="D1922" s="320">
        <v>1029.4000000000001</v>
      </c>
      <c r="E1922" s="320">
        <v>0</v>
      </c>
      <c r="F1922" s="320">
        <v>16.100000000000001</v>
      </c>
      <c r="G1922" s="320">
        <v>78.5</v>
      </c>
      <c r="H1922" s="316">
        <v>3.4</v>
      </c>
      <c r="I1922" s="316">
        <v>359.4</v>
      </c>
    </row>
    <row r="1923" spans="3:9" x14ac:dyDescent="0.2">
      <c r="C1923" s="348">
        <v>44106.291666666672</v>
      </c>
      <c r="D1923" s="320">
        <v>1029.7</v>
      </c>
      <c r="E1923" s="320">
        <v>0</v>
      </c>
      <c r="F1923" s="320">
        <v>16.7</v>
      </c>
      <c r="G1923" s="320">
        <v>76.599999999999994</v>
      </c>
      <c r="H1923" s="316">
        <v>3.7</v>
      </c>
      <c r="I1923" s="316">
        <v>359.8</v>
      </c>
    </row>
    <row r="1924" spans="3:9" x14ac:dyDescent="0.2">
      <c r="C1924" s="348">
        <v>44106.333333333328</v>
      </c>
      <c r="D1924" s="320">
        <v>1029.5</v>
      </c>
      <c r="E1924" s="320">
        <v>0</v>
      </c>
      <c r="F1924" s="320">
        <v>16.899999999999999</v>
      </c>
      <c r="G1924" s="320">
        <v>74.599999999999994</v>
      </c>
      <c r="H1924" s="316">
        <v>4</v>
      </c>
      <c r="I1924" s="316">
        <v>353.3</v>
      </c>
    </row>
    <row r="1925" spans="3:9" x14ac:dyDescent="0.2">
      <c r="C1925" s="348">
        <v>44106.375</v>
      </c>
      <c r="D1925" s="320">
        <v>1030</v>
      </c>
      <c r="E1925" s="320">
        <v>0</v>
      </c>
      <c r="F1925" s="320">
        <v>17</v>
      </c>
      <c r="G1925" s="320">
        <v>73.3</v>
      </c>
      <c r="H1925" s="316">
        <v>3.8</v>
      </c>
      <c r="I1925" s="316">
        <v>358.2</v>
      </c>
    </row>
    <row r="1926" spans="3:9" x14ac:dyDescent="0.2">
      <c r="C1926" s="348">
        <v>44106.416666666672</v>
      </c>
      <c r="D1926" s="320">
        <v>1030</v>
      </c>
      <c r="E1926" s="320">
        <v>0</v>
      </c>
      <c r="F1926" s="320">
        <v>18.3</v>
      </c>
      <c r="G1926" s="320">
        <v>65.3</v>
      </c>
      <c r="H1926" s="316">
        <v>5.4</v>
      </c>
      <c r="I1926" s="316">
        <v>241.5</v>
      </c>
    </row>
    <row r="1927" spans="3:9" x14ac:dyDescent="0.2">
      <c r="C1927" s="348">
        <v>44106.458333333328</v>
      </c>
      <c r="D1927" s="320">
        <v>1029.2</v>
      </c>
      <c r="E1927" s="320">
        <v>0</v>
      </c>
      <c r="F1927" s="320">
        <v>19</v>
      </c>
      <c r="G1927" s="320">
        <v>62</v>
      </c>
      <c r="H1927" s="316">
        <v>5.7</v>
      </c>
      <c r="I1927" s="316">
        <v>248.4</v>
      </c>
    </row>
    <row r="1928" spans="3:9" x14ac:dyDescent="0.2">
      <c r="C1928" s="348">
        <v>44106.5</v>
      </c>
      <c r="D1928" s="320">
        <v>1028.0999999999999</v>
      </c>
      <c r="E1928" s="320">
        <v>0</v>
      </c>
      <c r="F1928" s="320">
        <v>19.100000000000001</v>
      </c>
      <c r="G1928" s="320">
        <v>62.2</v>
      </c>
      <c r="H1928" s="316">
        <v>6.9</v>
      </c>
      <c r="I1928" s="316">
        <v>233.8</v>
      </c>
    </row>
    <row r="1929" spans="3:9" x14ac:dyDescent="0.2">
      <c r="C1929" s="348">
        <v>44106.541666666672</v>
      </c>
      <c r="D1929" s="320">
        <v>1027.5999999999999</v>
      </c>
      <c r="E1929" s="320">
        <v>0</v>
      </c>
      <c r="F1929" s="320">
        <v>18.899999999999999</v>
      </c>
      <c r="G1929" s="320">
        <v>63.4</v>
      </c>
      <c r="H1929" s="316">
        <v>8.5</v>
      </c>
      <c r="I1929" s="316">
        <v>217</v>
      </c>
    </row>
    <row r="1930" spans="3:9" x14ac:dyDescent="0.2">
      <c r="C1930" s="348">
        <v>44106.583333333328</v>
      </c>
      <c r="D1930" s="320">
        <v>1027.4000000000001</v>
      </c>
      <c r="E1930" s="320">
        <v>0</v>
      </c>
      <c r="F1930" s="320">
        <v>18.3</v>
      </c>
      <c r="G1930" s="320">
        <v>65.400000000000006</v>
      </c>
      <c r="H1930" s="316">
        <v>7.8</v>
      </c>
      <c r="I1930" s="316">
        <v>231.4</v>
      </c>
    </row>
    <row r="1931" spans="3:9" x14ac:dyDescent="0.2">
      <c r="C1931" s="348">
        <v>44106.625</v>
      </c>
      <c r="D1931" s="320">
        <v>1028.3</v>
      </c>
      <c r="E1931" s="320">
        <v>0</v>
      </c>
      <c r="F1931" s="320">
        <v>17.8</v>
      </c>
      <c r="G1931" s="320">
        <v>66.8</v>
      </c>
      <c r="H1931" s="316">
        <v>7.1</v>
      </c>
      <c r="I1931" s="316">
        <v>233.6</v>
      </c>
    </row>
    <row r="1932" spans="3:9" x14ac:dyDescent="0.2">
      <c r="C1932" s="348">
        <v>44106.666666666672</v>
      </c>
      <c r="D1932" s="320">
        <v>1028.7</v>
      </c>
      <c r="E1932" s="320">
        <v>0</v>
      </c>
      <c r="F1932" s="320">
        <v>17.5</v>
      </c>
      <c r="G1932" s="320">
        <v>67.8</v>
      </c>
      <c r="H1932" s="316">
        <v>5.9</v>
      </c>
      <c r="I1932" s="316">
        <v>221</v>
      </c>
    </row>
    <row r="1933" spans="3:9" x14ac:dyDescent="0.2">
      <c r="C1933" s="348">
        <v>44106.708333333328</v>
      </c>
      <c r="D1933" s="320">
        <v>1029.8</v>
      </c>
      <c r="E1933" s="320">
        <v>0</v>
      </c>
      <c r="F1933" s="320">
        <v>17.399999999999999</v>
      </c>
      <c r="G1933" s="320">
        <v>67.900000000000006</v>
      </c>
      <c r="H1933" s="316">
        <v>5.7</v>
      </c>
      <c r="I1933" s="316">
        <v>213.3</v>
      </c>
    </row>
    <row r="1934" spans="3:9" x14ac:dyDescent="0.2">
      <c r="C1934" s="348">
        <v>44106.75</v>
      </c>
      <c r="D1934" s="320">
        <v>1030.5</v>
      </c>
      <c r="E1934" s="320">
        <v>0</v>
      </c>
      <c r="F1934" s="320">
        <v>17.399999999999999</v>
      </c>
      <c r="G1934" s="320">
        <v>66.5</v>
      </c>
      <c r="H1934" s="316">
        <v>5.5</v>
      </c>
      <c r="I1934" s="316">
        <v>202.4</v>
      </c>
    </row>
    <row r="1935" spans="3:9" x14ac:dyDescent="0.2">
      <c r="C1935" s="348">
        <v>44106.791666666672</v>
      </c>
      <c r="D1935" s="320">
        <v>1030.7</v>
      </c>
      <c r="E1935" s="320">
        <v>0</v>
      </c>
      <c r="F1935" s="320">
        <v>17.399999999999999</v>
      </c>
      <c r="G1935" s="320">
        <v>66</v>
      </c>
      <c r="H1935" s="316">
        <v>5.3</v>
      </c>
      <c r="I1935" s="316">
        <v>193.2</v>
      </c>
    </row>
    <row r="1936" spans="3:9" x14ac:dyDescent="0.2">
      <c r="C1936" s="348">
        <v>44106.833333333328</v>
      </c>
      <c r="D1936" s="320">
        <v>1031</v>
      </c>
      <c r="E1936" s="320">
        <v>0</v>
      </c>
      <c r="F1936" s="320">
        <v>17.600000000000001</v>
      </c>
      <c r="G1936" s="320">
        <v>64.2</v>
      </c>
      <c r="H1936" s="316">
        <v>5</v>
      </c>
      <c r="I1936" s="316">
        <v>197.1</v>
      </c>
    </row>
    <row r="1937" spans="3:9" x14ac:dyDescent="0.2">
      <c r="C1937" s="348">
        <v>44106.875</v>
      </c>
      <c r="D1937" s="320">
        <v>1031</v>
      </c>
      <c r="E1937" s="320">
        <v>0</v>
      </c>
      <c r="F1937" s="320">
        <v>17.8</v>
      </c>
      <c r="G1937" s="320">
        <v>64.900000000000006</v>
      </c>
      <c r="H1937" s="316">
        <v>3.8</v>
      </c>
      <c r="I1937" s="316">
        <v>199.5</v>
      </c>
    </row>
    <row r="1938" spans="3:9" x14ac:dyDescent="0.2">
      <c r="C1938" s="348">
        <v>44106.916666666672</v>
      </c>
      <c r="D1938" s="320">
        <v>1031</v>
      </c>
      <c r="E1938" s="320">
        <v>0</v>
      </c>
      <c r="F1938" s="320">
        <v>17.5</v>
      </c>
      <c r="G1938" s="320">
        <v>65.8</v>
      </c>
      <c r="H1938" s="316">
        <v>4.5999999999999996</v>
      </c>
      <c r="I1938" s="316">
        <v>197.6</v>
      </c>
    </row>
    <row r="1939" spans="3:9" x14ac:dyDescent="0.2">
      <c r="C1939" s="348">
        <v>44106.958333333328</v>
      </c>
      <c r="D1939" s="320">
        <v>1030.9000000000001</v>
      </c>
      <c r="E1939" s="320">
        <v>0</v>
      </c>
      <c r="F1939" s="320">
        <v>17.3</v>
      </c>
      <c r="G1939" s="320">
        <v>67.599999999999994</v>
      </c>
      <c r="H1939" s="316">
        <v>4.9000000000000004</v>
      </c>
      <c r="I1939" s="316">
        <v>202.7</v>
      </c>
    </row>
    <row r="1940" spans="3:9" x14ac:dyDescent="0.2">
      <c r="C1940" s="348">
        <v>44107</v>
      </c>
      <c r="D1940" s="320">
        <v>1031</v>
      </c>
      <c r="E1940" s="320">
        <v>0</v>
      </c>
      <c r="F1940" s="320">
        <v>16.7</v>
      </c>
      <c r="G1940" s="320">
        <v>71.3</v>
      </c>
      <c r="H1940" s="316">
        <v>3.5</v>
      </c>
      <c r="I1940" s="316">
        <v>14.9</v>
      </c>
    </row>
    <row r="1941" spans="3:9" x14ac:dyDescent="0.2">
      <c r="C1941" s="348">
        <v>44107.041666666672</v>
      </c>
      <c r="D1941" s="320">
        <v>1030.5</v>
      </c>
      <c r="E1941" s="320">
        <v>0</v>
      </c>
      <c r="F1941" s="320">
        <v>16.3</v>
      </c>
      <c r="G1941" s="320">
        <v>73.3</v>
      </c>
      <c r="H1941" s="316">
        <v>3.2</v>
      </c>
      <c r="I1941" s="316">
        <v>9.1</v>
      </c>
    </row>
    <row r="1942" spans="3:9" x14ac:dyDescent="0.2">
      <c r="C1942" s="348">
        <v>44107.083333333328</v>
      </c>
      <c r="D1942" s="320">
        <v>1030.4000000000001</v>
      </c>
      <c r="E1942" s="320">
        <v>0</v>
      </c>
      <c r="F1942" s="320">
        <v>16.5</v>
      </c>
      <c r="G1942" s="320">
        <v>72.099999999999994</v>
      </c>
      <c r="H1942" s="316">
        <v>2.7</v>
      </c>
      <c r="I1942" s="316">
        <v>337.9</v>
      </c>
    </row>
    <row r="1943" spans="3:9" x14ac:dyDescent="0.2">
      <c r="C1943" s="348">
        <v>44107.125</v>
      </c>
      <c r="D1943" s="320">
        <v>1030.0999999999999</v>
      </c>
      <c r="E1943" s="320">
        <v>0</v>
      </c>
      <c r="F1943" s="320">
        <v>17.100000000000001</v>
      </c>
      <c r="G1943" s="320">
        <v>67.2</v>
      </c>
      <c r="H1943" s="316">
        <v>4.8</v>
      </c>
      <c r="I1943" s="316">
        <v>202.3</v>
      </c>
    </row>
    <row r="1944" spans="3:9" x14ac:dyDescent="0.2">
      <c r="C1944" s="348">
        <v>44107.166666666672</v>
      </c>
      <c r="D1944" s="320">
        <v>1030</v>
      </c>
      <c r="E1944" s="320">
        <v>0</v>
      </c>
      <c r="F1944" s="320">
        <v>17</v>
      </c>
      <c r="G1944" s="320">
        <v>67.599999999999994</v>
      </c>
      <c r="H1944" s="316">
        <v>4.9000000000000004</v>
      </c>
      <c r="I1944" s="316">
        <v>198.6</v>
      </c>
    </row>
    <row r="1945" spans="3:9" x14ac:dyDescent="0.2">
      <c r="C1945" s="348">
        <v>44107.208333333328</v>
      </c>
      <c r="D1945" s="320">
        <v>1030.0999999999999</v>
      </c>
      <c r="E1945" s="320">
        <v>0</v>
      </c>
      <c r="F1945" s="320">
        <v>16.7</v>
      </c>
      <c r="G1945" s="320">
        <v>70.5</v>
      </c>
      <c r="H1945" s="316">
        <v>4.3</v>
      </c>
      <c r="I1945" s="316">
        <v>197.1</v>
      </c>
    </row>
    <row r="1946" spans="3:9" x14ac:dyDescent="0.2">
      <c r="C1946" s="348">
        <v>44107.25</v>
      </c>
      <c r="D1946" s="320">
        <v>1030.0999999999999</v>
      </c>
      <c r="E1946" s="320">
        <v>0</v>
      </c>
      <c r="F1946" s="320">
        <v>16.899999999999999</v>
      </c>
      <c r="G1946" s="320">
        <v>70.7</v>
      </c>
      <c r="H1946" s="316">
        <v>3.4</v>
      </c>
      <c r="I1946" s="316">
        <v>10.8</v>
      </c>
    </row>
    <row r="1947" spans="3:9" x14ac:dyDescent="0.2">
      <c r="C1947" s="348">
        <v>44107.291666666672</v>
      </c>
      <c r="D1947" s="320">
        <v>1029.8</v>
      </c>
      <c r="E1947" s="320">
        <v>0</v>
      </c>
      <c r="F1947" s="320">
        <v>17.600000000000001</v>
      </c>
      <c r="G1947" s="320">
        <v>69</v>
      </c>
      <c r="H1947" s="316">
        <v>4.5999999999999996</v>
      </c>
      <c r="I1947" s="316">
        <v>230.2</v>
      </c>
    </row>
    <row r="1948" spans="3:9" x14ac:dyDescent="0.2">
      <c r="C1948" s="348">
        <v>44107.333333333328</v>
      </c>
      <c r="D1948" s="320">
        <v>1029.8</v>
      </c>
      <c r="E1948" s="320">
        <v>0</v>
      </c>
      <c r="F1948" s="320">
        <v>18</v>
      </c>
      <c r="G1948" s="320">
        <v>67.099999999999994</v>
      </c>
      <c r="H1948" s="316">
        <v>6</v>
      </c>
      <c r="I1948" s="316">
        <v>218.6</v>
      </c>
    </row>
    <row r="1949" spans="3:9" x14ac:dyDescent="0.2">
      <c r="C1949" s="348">
        <v>44107.375</v>
      </c>
      <c r="D1949" s="320">
        <v>1029.7</v>
      </c>
      <c r="E1949" s="320">
        <v>0</v>
      </c>
      <c r="F1949" s="320">
        <v>17.600000000000001</v>
      </c>
      <c r="G1949" s="320">
        <v>68.5</v>
      </c>
      <c r="H1949" s="316">
        <v>7.6</v>
      </c>
      <c r="I1949" s="316">
        <v>218.8</v>
      </c>
    </row>
    <row r="1950" spans="3:9" x14ac:dyDescent="0.2">
      <c r="C1950" s="348">
        <v>44107.416666666672</v>
      </c>
      <c r="D1950" s="320">
        <v>1029.3</v>
      </c>
      <c r="E1950" s="320">
        <v>0</v>
      </c>
      <c r="F1950" s="320">
        <v>17.899999999999999</v>
      </c>
      <c r="G1950" s="320">
        <v>65.7</v>
      </c>
      <c r="H1950" s="316">
        <v>7.5</v>
      </c>
      <c r="I1950" s="316">
        <v>223</v>
      </c>
    </row>
    <row r="1951" spans="3:9" x14ac:dyDescent="0.2">
      <c r="C1951" s="348">
        <v>44107.458333333328</v>
      </c>
      <c r="D1951" s="320">
        <v>1029.3</v>
      </c>
      <c r="E1951" s="320">
        <v>0</v>
      </c>
      <c r="F1951" s="320">
        <v>18.100000000000001</v>
      </c>
      <c r="G1951" s="320">
        <v>65.2</v>
      </c>
      <c r="H1951" s="316">
        <v>7.7</v>
      </c>
      <c r="I1951" s="316">
        <v>228.3</v>
      </c>
    </row>
    <row r="1952" spans="3:9" x14ac:dyDescent="0.2">
      <c r="C1952" s="348">
        <v>44107.5</v>
      </c>
      <c r="D1952" s="320">
        <v>1028.2</v>
      </c>
      <c r="E1952" s="320">
        <v>0</v>
      </c>
      <c r="F1952" s="320">
        <v>18.8</v>
      </c>
      <c r="G1952" s="320">
        <v>62.6</v>
      </c>
      <c r="H1952" s="316">
        <v>7.2</v>
      </c>
      <c r="I1952" s="316">
        <v>240.9</v>
      </c>
    </row>
    <row r="1953" spans="3:9" x14ac:dyDescent="0.2">
      <c r="C1953" s="348">
        <v>44107.541666666672</v>
      </c>
      <c r="D1953" s="320">
        <v>1027.5</v>
      </c>
      <c r="E1953" s="320">
        <v>0</v>
      </c>
      <c r="F1953" s="320">
        <v>19</v>
      </c>
      <c r="G1953" s="320">
        <v>61.8</v>
      </c>
      <c r="H1953" s="316">
        <v>7.7</v>
      </c>
      <c r="I1953" s="316">
        <v>221.2</v>
      </c>
    </row>
    <row r="1954" spans="3:9" x14ac:dyDescent="0.2">
      <c r="C1954" s="348">
        <v>44107.583333333328</v>
      </c>
      <c r="D1954" s="320">
        <v>1026.9000000000001</v>
      </c>
      <c r="E1954" s="320">
        <v>0</v>
      </c>
      <c r="F1954" s="320">
        <v>19.399999999999999</v>
      </c>
      <c r="G1954" s="320">
        <v>59.1</v>
      </c>
      <c r="H1954" s="316">
        <v>7.8</v>
      </c>
      <c r="I1954" s="316">
        <v>222.4</v>
      </c>
    </row>
    <row r="1955" spans="3:9" x14ac:dyDescent="0.2">
      <c r="C1955" s="348">
        <v>44107.625</v>
      </c>
      <c r="D1955" s="320">
        <v>1027.0999999999999</v>
      </c>
      <c r="E1955" s="320">
        <v>0</v>
      </c>
      <c r="F1955" s="320">
        <v>19</v>
      </c>
      <c r="G1955" s="320">
        <v>60.1</v>
      </c>
      <c r="H1955" s="316">
        <v>7.6</v>
      </c>
      <c r="I1955" s="316">
        <v>223.6</v>
      </c>
    </row>
    <row r="1956" spans="3:9" x14ac:dyDescent="0.2">
      <c r="C1956" s="348">
        <v>44107.666666666672</v>
      </c>
      <c r="D1956" s="320">
        <v>1027.3</v>
      </c>
      <c r="E1956" s="320">
        <v>0</v>
      </c>
      <c r="F1956" s="320">
        <v>18.5</v>
      </c>
      <c r="G1956" s="320">
        <v>62.5</v>
      </c>
      <c r="H1956" s="316">
        <v>7.4</v>
      </c>
      <c r="I1956" s="316">
        <v>234.5</v>
      </c>
    </row>
    <row r="1957" spans="3:9" x14ac:dyDescent="0.2">
      <c r="C1957" s="348">
        <v>44107.708333333328</v>
      </c>
      <c r="D1957" s="320">
        <v>1028.2</v>
      </c>
      <c r="E1957" s="320">
        <v>0</v>
      </c>
      <c r="F1957" s="320">
        <v>17.7</v>
      </c>
      <c r="G1957" s="320">
        <v>66.400000000000006</v>
      </c>
      <c r="H1957" s="316">
        <v>7</v>
      </c>
      <c r="I1957" s="316">
        <v>216.6</v>
      </c>
    </row>
    <row r="1958" spans="3:9" x14ac:dyDescent="0.2">
      <c r="C1958" s="348">
        <v>44107.75</v>
      </c>
      <c r="D1958" s="320">
        <v>1028.8</v>
      </c>
      <c r="E1958" s="320">
        <v>0</v>
      </c>
      <c r="F1958" s="320">
        <v>17.399999999999999</v>
      </c>
      <c r="G1958" s="320">
        <v>67.7</v>
      </c>
      <c r="H1958" s="316">
        <v>6.3</v>
      </c>
      <c r="I1958" s="316">
        <v>211.9</v>
      </c>
    </row>
    <row r="1959" spans="3:9" x14ac:dyDescent="0.2">
      <c r="C1959" s="348">
        <v>44107.791666666672</v>
      </c>
      <c r="D1959" s="320">
        <v>1029.5999999999999</v>
      </c>
      <c r="E1959" s="320">
        <v>0</v>
      </c>
      <c r="F1959" s="320">
        <v>17.3</v>
      </c>
      <c r="G1959" s="320">
        <v>68</v>
      </c>
      <c r="H1959" s="316">
        <v>6.3</v>
      </c>
      <c r="I1959" s="316">
        <v>214.2</v>
      </c>
    </row>
    <row r="1960" spans="3:9" x14ac:dyDescent="0.2">
      <c r="C1960" s="348">
        <v>44107.833333333328</v>
      </c>
      <c r="D1960" s="320">
        <v>1030.2</v>
      </c>
      <c r="E1960" s="320">
        <v>0</v>
      </c>
      <c r="F1960" s="320">
        <v>17.100000000000001</v>
      </c>
      <c r="G1960" s="320">
        <v>67.8</v>
      </c>
      <c r="H1960" s="316">
        <v>5.6</v>
      </c>
      <c r="I1960" s="316">
        <v>212.7</v>
      </c>
    </row>
    <row r="1961" spans="3:9" x14ac:dyDescent="0.2">
      <c r="C1961" s="348">
        <v>44107.875</v>
      </c>
      <c r="D1961" s="320">
        <v>1030.7</v>
      </c>
      <c r="E1961" s="320">
        <v>0</v>
      </c>
      <c r="F1961" s="320">
        <v>17.100000000000001</v>
      </c>
      <c r="G1961" s="320">
        <v>68.2</v>
      </c>
      <c r="H1961" s="316">
        <v>5.5</v>
      </c>
      <c r="I1961" s="316">
        <v>197.1</v>
      </c>
    </row>
    <row r="1962" spans="3:9" x14ac:dyDescent="0.2">
      <c r="C1962" s="348">
        <v>44107.916666666672</v>
      </c>
      <c r="D1962" s="320">
        <v>1030.5999999999999</v>
      </c>
      <c r="E1962" s="320">
        <v>0</v>
      </c>
      <c r="F1962" s="320">
        <v>17</v>
      </c>
      <c r="G1962" s="320">
        <v>69.2</v>
      </c>
      <c r="H1962" s="316">
        <v>5.9</v>
      </c>
      <c r="I1962" s="316">
        <v>210.9</v>
      </c>
    </row>
    <row r="1963" spans="3:9" x14ac:dyDescent="0.2">
      <c r="C1963" s="348">
        <v>44107.958333333328</v>
      </c>
      <c r="D1963" s="320">
        <v>1030.5</v>
      </c>
      <c r="E1963" s="320">
        <v>0</v>
      </c>
      <c r="F1963" s="320">
        <v>16.899999999999999</v>
      </c>
      <c r="G1963" s="320">
        <v>69.5</v>
      </c>
      <c r="H1963" s="316">
        <v>5.8</v>
      </c>
      <c r="I1963" s="316">
        <v>195.4</v>
      </c>
    </row>
    <row r="1964" spans="3:9" x14ac:dyDescent="0.2">
      <c r="C1964" s="348">
        <v>44108</v>
      </c>
      <c r="D1964" s="320">
        <v>1030.2</v>
      </c>
      <c r="E1964" s="320">
        <v>0</v>
      </c>
      <c r="F1964" s="320">
        <v>17</v>
      </c>
      <c r="G1964" s="320">
        <v>68.5</v>
      </c>
      <c r="H1964" s="316">
        <v>5.4</v>
      </c>
      <c r="I1964" s="316">
        <v>194.2</v>
      </c>
    </row>
    <row r="1965" spans="3:9" x14ac:dyDescent="0.2">
      <c r="C1965" s="348">
        <v>44108.041666666672</v>
      </c>
      <c r="D1965" s="320">
        <v>1030.0999999999999</v>
      </c>
      <c r="E1965" s="320">
        <v>0</v>
      </c>
      <c r="F1965" s="320">
        <v>17</v>
      </c>
      <c r="G1965" s="320">
        <v>68.099999999999994</v>
      </c>
      <c r="H1965" s="316">
        <v>4.5</v>
      </c>
      <c r="I1965" s="316">
        <v>201.1</v>
      </c>
    </row>
    <row r="1966" spans="3:9" x14ac:dyDescent="0.2">
      <c r="C1966" s="348">
        <v>44108.083333333328</v>
      </c>
      <c r="D1966" s="320">
        <v>1029.5999999999999</v>
      </c>
      <c r="E1966" s="320">
        <v>0</v>
      </c>
      <c r="F1966" s="320">
        <v>16.899999999999999</v>
      </c>
      <c r="G1966" s="320">
        <v>69.5</v>
      </c>
      <c r="H1966" s="316">
        <v>4.8</v>
      </c>
      <c r="I1966" s="316">
        <v>205.8</v>
      </c>
    </row>
    <row r="1967" spans="3:9" x14ac:dyDescent="0.2">
      <c r="C1967" s="348">
        <v>44108.125</v>
      </c>
      <c r="D1967" s="320">
        <v>1029.5999999999999</v>
      </c>
      <c r="E1967" s="320">
        <v>0</v>
      </c>
      <c r="F1967" s="320">
        <v>16.8</v>
      </c>
      <c r="G1967" s="320">
        <v>70.7</v>
      </c>
      <c r="H1967" s="316">
        <v>5.4</v>
      </c>
      <c r="I1967" s="316">
        <v>210.1</v>
      </c>
    </row>
    <row r="1968" spans="3:9" x14ac:dyDescent="0.2">
      <c r="C1968" s="348">
        <v>44108.166666666672</v>
      </c>
      <c r="D1968" s="320">
        <v>1029.9000000000001</v>
      </c>
      <c r="E1968" s="320">
        <v>0</v>
      </c>
      <c r="F1968" s="320">
        <v>16.3</v>
      </c>
      <c r="G1968" s="320">
        <v>74.2</v>
      </c>
      <c r="H1968" s="316">
        <v>6.2</v>
      </c>
      <c r="I1968" s="316">
        <v>211.8</v>
      </c>
    </row>
    <row r="1969" spans="3:9" x14ac:dyDescent="0.2">
      <c r="C1969" s="348">
        <v>44108.208333333328</v>
      </c>
      <c r="D1969" s="320">
        <v>1030.3</v>
      </c>
      <c r="E1969" s="320">
        <v>0</v>
      </c>
      <c r="F1969" s="320">
        <v>16.399999999999999</v>
      </c>
      <c r="G1969" s="320">
        <v>74.5</v>
      </c>
      <c r="H1969" s="316">
        <v>5.9</v>
      </c>
      <c r="I1969" s="316">
        <v>210.2</v>
      </c>
    </row>
    <row r="1970" spans="3:9" x14ac:dyDescent="0.2">
      <c r="C1970" s="348">
        <v>44108.25</v>
      </c>
      <c r="D1970" s="320">
        <v>1030.4000000000001</v>
      </c>
      <c r="E1970" s="320">
        <v>0</v>
      </c>
      <c r="F1970" s="320">
        <v>16.600000000000001</v>
      </c>
      <c r="G1970" s="320">
        <v>72.599999999999994</v>
      </c>
      <c r="H1970" s="316">
        <v>6.3</v>
      </c>
      <c r="I1970" s="316">
        <v>196.7</v>
      </c>
    </row>
    <row r="1971" spans="3:9" x14ac:dyDescent="0.2">
      <c r="C1971" s="348">
        <v>44108.291666666672</v>
      </c>
      <c r="D1971" s="320">
        <v>1031</v>
      </c>
      <c r="E1971" s="320">
        <v>0</v>
      </c>
      <c r="F1971" s="320">
        <v>16.8</v>
      </c>
      <c r="G1971" s="320">
        <v>72.099999999999994</v>
      </c>
      <c r="H1971" s="316">
        <v>6</v>
      </c>
      <c r="I1971" s="316">
        <v>197.1</v>
      </c>
    </row>
    <row r="1972" spans="3:9" x14ac:dyDescent="0.2">
      <c r="C1972" s="348">
        <v>44108.333333333328</v>
      </c>
      <c r="D1972" s="320">
        <v>1030.8</v>
      </c>
      <c r="E1972" s="320">
        <v>0</v>
      </c>
      <c r="F1972" s="320">
        <v>17.100000000000001</v>
      </c>
      <c r="G1972" s="320">
        <v>70</v>
      </c>
      <c r="H1972" s="316">
        <v>6.3</v>
      </c>
      <c r="I1972" s="316">
        <v>208.5</v>
      </c>
    </row>
    <row r="1973" spans="3:9" x14ac:dyDescent="0.2">
      <c r="C1973" s="348">
        <v>44108.375</v>
      </c>
      <c r="D1973" s="320">
        <v>1030.3</v>
      </c>
      <c r="E1973" s="320">
        <v>0</v>
      </c>
      <c r="F1973" s="320">
        <v>17.399999999999999</v>
      </c>
      <c r="G1973" s="320">
        <v>67.8</v>
      </c>
      <c r="H1973" s="316">
        <v>6.2</v>
      </c>
      <c r="I1973" s="316">
        <v>211.8</v>
      </c>
    </row>
    <row r="1974" spans="3:9" x14ac:dyDescent="0.2">
      <c r="C1974" s="348">
        <v>44108.416666666672</v>
      </c>
      <c r="D1974" s="320">
        <v>1029.9000000000001</v>
      </c>
      <c r="E1974" s="320">
        <v>0</v>
      </c>
      <c r="F1974" s="320">
        <v>17.899999999999999</v>
      </c>
      <c r="G1974" s="320">
        <v>65.8</v>
      </c>
      <c r="H1974" s="316">
        <v>5.3</v>
      </c>
      <c r="I1974" s="316">
        <v>229.3</v>
      </c>
    </row>
    <row r="1975" spans="3:9" x14ac:dyDescent="0.2">
      <c r="C1975" s="348">
        <v>44108.458333333328</v>
      </c>
      <c r="D1975" s="320">
        <v>1029.0999999999999</v>
      </c>
      <c r="E1975" s="320">
        <v>0</v>
      </c>
      <c r="F1975" s="320">
        <v>19.100000000000001</v>
      </c>
      <c r="G1975" s="320">
        <v>60.8</v>
      </c>
      <c r="H1975" s="316">
        <v>6.6</v>
      </c>
      <c r="I1975" s="316">
        <v>279.5</v>
      </c>
    </row>
    <row r="1976" spans="3:9" x14ac:dyDescent="0.2">
      <c r="C1976" s="348">
        <v>44108.5</v>
      </c>
      <c r="D1976" s="320">
        <v>1027.7</v>
      </c>
      <c r="E1976" s="320">
        <v>0</v>
      </c>
      <c r="F1976" s="320">
        <v>19.899999999999999</v>
      </c>
      <c r="G1976" s="320">
        <v>57.4</v>
      </c>
      <c r="H1976" s="316">
        <v>7</v>
      </c>
      <c r="I1976" s="316">
        <v>271</v>
      </c>
    </row>
    <row r="1977" spans="3:9" x14ac:dyDescent="0.2">
      <c r="C1977" s="348">
        <v>44108.541666666672</v>
      </c>
      <c r="D1977" s="320">
        <v>1026.9000000000001</v>
      </c>
      <c r="E1977" s="320">
        <v>0</v>
      </c>
      <c r="F1977" s="320">
        <v>19.5</v>
      </c>
      <c r="G1977" s="320">
        <v>60</v>
      </c>
      <c r="H1977" s="316">
        <v>7.9</v>
      </c>
      <c r="I1977" s="316">
        <v>282.2</v>
      </c>
    </row>
    <row r="1978" spans="3:9" x14ac:dyDescent="0.2">
      <c r="C1978" s="348">
        <v>44108.583333333328</v>
      </c>
      <c r="D1978" s="320">
        <v>1026.9000000000001</v>
      </c>
      <c r="E1978" s="320">
        <v>0</v>
      </c>
      <c r="F1978" s="320">
        <v>19.399999999999999</v>
      </c>
      <c r="G1978" s="320">
        <v>61</v>
      </c>
      <c r="H1978" s="316">
        <v>7.5</v>
      </c>
      <c r="I1978" s="316">
        <v>279.7</v>
      </c>
    </row>
    <row r="1979" spans="3:9" x14ac:dyDescent="0.2">
      <c r="C1979" s="348">
        <v>44108.625</v>
      </c>
      <c r="D1979" s="320">
        <v>1027.2</v>
      </c>
      <c r="E1979" s="320">
        <v>0</v>
      </c>
      <c r="F1979" s="320">
        <v>19.2</v>
      </c>
      <c r="G1979" s="320">
        <v>62.3</v>
      </c>
      <c r="H1979" s="316">
        <v>7.7</v>
      </c>
      <c r="I1979" s="316">
        <v>271</v>
      </c>
    </row>
    <row r="1980" spans="3:9" x14ac:dyDescent="0.2">
      <c r="C1980" s="348">
        <v>44108.666666666672</v>
      </c>
      <c r="D1980" s="320">
        <v>1028</v>
      </c>
      <c r="E1980" s="320">
        <v>0</v>
      </c>
      <c r="F1980" s="320">
        <v>18.2</v>
      </c>
      <c r="G1980" s="320">
        <v>65.400000000000006</v>
      </c>
      <c r="H1980" s="316">
        <v>7.2</v>
      </c>
      <c r="I1980" s="316">
        <v>239.5</v>
      </c>
    </row>
    <row r="1981" spans="3:9" x14ac:dyDescent="0.2">
      <c r="C1981" s="348">
        <v>44108.708333333328</v>
      </c>
      <c r="D1981" s="320">
        <v>1028.8</v>
      </c>
      <c r="E1981" s="320">
        <v>0</v>
      </c>
      <c r="F1981" s="320">
        <v>17.7</v>
      </c>
      <c r="G1981" s="320">
        <v>67.3</v>
      </c>
      <c r="H1981" s="316">
        <v>6.5</v>
      </c>
      <c r="I1981" s="316">
        <v>214.6</v>
      </c>
    </row>
    <row r="1982" spans="3:9" x14ac:dyDescent="0.2">
      <c r="C1982" s="348">
        <v>44108.75</v>
      </c>
      <c r="D1982" s="320">
        <v>1028.7</v>
      </c>
      <c r="E1982" s="320">
        <v>0</v>
      </c>
      <c r="F1982" s="320">
        <v>17.399999999999999</v>
      </c>
      <c r="G1982" s="320">
        <v>67.400000000000006</v>
      </c>
      <c r="H1982" s="316">
        <v>6.9</v>
      </c>
      <c r="I1982" s="316">
        <v>211.8</v>
      </c>
    </row>
    <row r="1983" spans="3:9" x14ac:dyDescent="0.2">
      <c r="C1983" s="348">
        <v>44108.791666666672</v>
      </c>
      <c r="D1983" s="320">
        <v>1028.9000000000001</v>
      </c>
      <c r="E1983" s="320">
        <v>0</v>
      </c>
      <c r="F1983" s="320">
        <v>17.2</v>
      </c>
      <c r="G1983" s="320">
        <v>66.900000000000006</v>
      </c>
      <c r="H1983" s="316">
        <v>7.3</v>
      </c>
      <c r="I1983" s="316">
        <v>219.6</v>
      </c>
    </row>
    <row r="1984" spans="3:9" x14ac:dyDescent="0.2">
      <c r="C1984" s="348">
        <v>44108.833333333328</v>
      </c>
      <c r="D1984" s="320">
        <v>1029</v>
      </c>
      <c r="E1984" s="320">
        <v>0</v>
      </c>
      <c r="F1984" s="320">
        <v>17</v>
      </c>
      <c r="G1984" s="320">
        <v>67.5</v>
      </c>
      <c r="H1984" s="316">
        <v>7.2</v>
      </c>
      <c r="I1984" s="316">
        <v>207.5</v>
      </c>
    </row>
    <row r="1985" spans="3:9" x14ac:dyDescent="0.2">
      <c r="C1985" s="348">
        <v>44108.875</v>
      </c>
      <c r="D1985" s="320">
        <v>1029.5999999999999</v>
      </c>
      <c r="E1985" s="320">
        <v>0</v>
      </c>
      <c r="F1985" s="320">
        <v>17</v>
      </c>
      <c r="G1985" s="320">
        <v>66.900000000000006</v>
      </c>
      <c r="H1985" s="316">
        <v>4.9000000000000004</v>
      </c>
      <c r="I1985" s="316">
        <v>194.2</v>
      </c>
    </row>
    <row r="1986" spans="3:9" x14ac:dyDescent="0.2">
      <c r="C1986" s="348">
        <v>44108.916666666672</v>
      </c>
      <c r="D1986" s="320">
        <v>1029.8</v>
      </c>
      <c r="E1986" s="320">
        <v>0</v>
      </c>
      <c r="F1986" s="320">
        <v>17.100000000000001</v>
      </c>
      <c r="G1986" s="320">
        <v>67.3</v>
      </c>
      <c r="H1986" s="316">
        <v>3.8</v>
      </c>
      <c r="I1986" s="316">
        <v>193.9</v>
      </c>
    </row>
    <row r="1987" spans="3:9" x14ac:dyDescent="0.2">
      <c r="C1987" s="348">
        <v>44108.958333333328</v>
      </c>
      <c r="D1987" s="320">
        <v>1029.2</v>
      </c>
      <c r="E1987" s="320">
        <v>0</v>
      </c>
      <c r="F1987" s="320">
        <v>17</v>
      </c>
      <c r="G1987" s="320">
        <v>68.599999999999994</v>
      </c>
      <c r="H1987" s="316">
        <v>2.7</v>
      </c>
      <c r="I1987" s="316">
        <v>0.3</v>
      </c>
    </row>
    <row r="1988" spans="3:9" x14ac:dyDescent="0.2">
      <c r="C1988" s="348">
        <v>44109</v>
      </c>
      <c r="D1988" s="320">
        <v>1028.8</v>
      </c>
      <c r="E1988" s="320">
        <v>0</v>
      </c>
      <c r="F1988" s="320">
        <v>16.899999999999999</v>
      </c>
      <c r="G1988" s="320">
        <v>68.8</v>
      </c>
      <c r="H1988" s="316">
        <v>3.2</v>
      </c>
      <c r="I1988" s="316">
        <v>2.4</v>
      </c>
    </row>
    <row r="1989" spans="3:9" x14ac:dyDescent="0.2">
      <c r="C1989" s="348">
        <v>44109.041666666672</v>
      </c>
      <c r="D1989" s="320">
        <v>1027.8</v>
      </c>
      <c r="E1989" s="320">
        <v>0</v>
      </c>
      <c r="F1989" s="320">
        <v>16.899999999999999</v>
      </c>
      <c r="G1989" s="320">
        <v>68.599999999999994</v>
      </c>
      <c r="H1989" s="316">
        <v>3.4</v>
      </c>
      <c r="I1989" s="316">
        <v>19.3</v>
      </c>
    </row>
    <row r="1990" spans="3:9" x14ac:dyDescent="0.2">
      <c r="C1990" s="348">
        <v>44109.083333333328</v>
      </c>
      <c r="D1990" s="320">
        <v>1027.8</v>
      </c>
      <c r="E1990" s="320">
        <v>0</v>
      </c>
      <c r="F1990" s="320">
        <v>16.5</v>
      </c>
      <c r="G1990" s="320">
        <v>70.7</v>
      </c>
      <c r="H1990" s="316">
        <v>3.7</v>
      </c>
      <c r="I1990" s="316">
        <v>6.1</v>
      </c>
    </row>
    <row r="1991" spans="3:9" x14ac:dyDescent="0.2">
      <c r="C1991" s="348">
        <v>44109.125</v>
      </c>
      <c r="D1991" s="320">
        <v>1027.8</v>
      </c>
      <c r="E1991" s="320">
        <v>0</v>
      </c>
      <c r="F1991" s="320">
        <v>15.9</v>
      </c>
      <c r="G1991" s="320">
        <v>74.900000000000006</v>
      </c>
      <c r="H1991" s="316">
        <v>3</v>
      </c>
      <c r="I1991" s="316">
        <v>351.4</v>
      </c>
    </row>
    <row r="1992" spans="3:9" x14ac:dyDescent="0.2">
      <c r="C1992" s="348">
        <v>44109.166666666672</v>
      </c>
      <c r="D1992" s="320">
        <v>1028.5</v>
      </c>
      <c r="E1992" s="320">
        <v>0</v>
      </c>
      <c r="F1992" s="320">
        <v>16</v>
      </c>
      <c r="G1992" s="320">
        <v>74.400000000000006</v>
      </c>
      <c r="H1992" s="316">
        <v>3.1</v>
      </c>
      <c r="I1992" s="316">
        <v>2.9</v>
      </c>
    </row>
    <row r="1993" spans="3:9" x14ac:dyDescent="0.2">
      <c r="C1993" s="348">
        <v>44109.208333333328</v>
      </c>
      <c r="D1993" s="320">
        <v>1029.2</v>
      </c>
      <c r="E1993" s="320">
        <v>0</v>
      </c>
      <c r="F1993" s="320">
        <v>16.100000000000001</v>
      </c>
      <c r="G1993" s="320">
        <v>73.7</v>
      </c>
      <c r="H1993" s="316">
        <v>3.4</v>
      </c>
      <c r="I1993" s="316">
        <v>7</v>
      </c>
    </row>
    <row r="1994" spans="3:9" x14ac:dyDescent="0.2">
      <c r="C1994" s="348">
        <v>44109.25</v>
      </c>
      <c r="D1994" s="320">
        <v>1029.4000000000001</v>
      </c>
      <c r="E1994" s="320">
        <v>0</v>
      </c>
      <c r="F1994" s="320">
        <v>15.9</v>
      </c>
      <c r="G1994" s="320">
        <v>74.5</v>
      </c>
      <c r="H1994" s="316">
        <v>3.1</v>
      </c>
      <c r="I1994" s="316">
        <v>346.2</v>
      </c>
    </row>
    <row r="1995" spans="3:9" x14ac:dyDescent="0.2">
      <c r="C1995" s="348">
        <v>44109.291666666672</v>
      </c>
      <c r="D1995" s="320">
        <v>1029.8</v>
      </c>
      <c r="E1995" s="320">
        <v>0</v>
      </c>
      <c r="F1995" s="320">
        <v>16.100000000000001</v>
      </c>
      <c r="G1995" s="320">
        <v>74.5</v>
      </c>
      <c r="H1995" s="316">
        <v>2.9</v>
      </c>
      <c r="I1995" s="316">
        <v>337</v>
      </c>
    </row>
    <row r="1996" spans="3:9" x14ac:dyDescent="0.2">
      <c r="C1996" s="348">
        <v>44109.333333333328</v>
      </c>
      <c r="D1996" s="320">
        <v>1029.9000000000001</v>
      </c>
      <c r="E1996" s="320">
        <v>0</v>
      </c>
      <c r="F1996" s="320">
        <v>16.5</v>
      </c>
      <c r="G1996" s="320">
        <v>73.5</v>
      </c>
      <c r="H1996" s="316">
        <v>3.4</v>
      </c>
      <c r="I1996" s="316">
        <v>330.9</v>
      </c>
    </row>
    <row r="1997" spans="3:9" x14ac:dyDescent="0.2">
      <c r="C1997" s="348">
        <v>44109.375</v>
      </c>
      <c r="D1997" s="320">
        <v>1030.0999999999999</v>
      </c>
      <c r="E1997" s="320">
        <v>0</v>
      </c>
      <c r="F1997" s="320">
        <v>16.2</v>
      </c>
      <c r="G1997" s="320">
        <v>75.900000000000006</v>
      </c>
      <c r="H1997" s="316">
        <v>4.0999999999999996</v>
      </c>
      <c r="I1997" s="316">
        <v>350.7</v>
      </c>
    </row>
    <row r="1998" spans="3:9" x14ac:dyDescent="0.2">
      <c r="C1998" s="348">
        <v>44109.416666666672</v>
      </c>
      <c r="D1998" s="320">
        <v>1029.8</v>
      </c>
      <c r="E1998" s="320">
        <v>0</v>
      </c>
      <c r="F1998" s="320">
        <v>16.7</v>
      </c>
      <c r="G1998" s="320">
        <v>73.599999999999994</v>
      </c>
      <c r="H1998" s="316">
        <v>5.5</v>
      </c>
      <c r="I1998" s="316">
        <v>359.8</v>
      </c>
    </row>
    <row r="1999" spans="3:9" x14ac:dyDescent="0.2">
      <c r="C1999" s="348">
        <v>44109.458333333328</v>
      </c>
      <c r="D1999" s="320">
        <v>1029.5999999999999</v>
      </c>
      <c r="E1999" s="320">
        <v>0</v>
      </c>
      <c r="F1999" s="320">
        <v>16.3</v>
      </c>
      <c r="G1999" s="320">
        <v>75.099999999999994</v>
      </c>
      <c r="H1999" s="316">
        <v>5.7</v>
      </c>
      <c r="I1999" s="316">
        <v>0.9</v>
      </c>
    </row>
    <row r="2000" spans="3:9" x14ac:dyDescent="0.2">
      <c r="C2000" s="348">
        <v>44109.5</v>
      </c>
      <c r="D2000" s="320">
        <v>1029</v>
      </c>
      <c r="E2000" s="320">
        <v>0</v>
      </c>
      <c r="F2000" s="320">
        <v>16.600000000000001</v>
      </c>
      <c r="G2000" s="320">
        <v>71.5</v>
      </c>
      <c r="H2000" s="316">
        <v>5</v>
      </c>
      <c r="I2000" s="316">
        <v>0.9</v>
      </c>
    </row>
    <row r="2001" spans="3:9" x14ac:dyDescent="0.2">
      <c r="C2001" s="348">
        <v>44109.541666666672</v>
      </c>
      <c r="D2001" s="320">
        <v>1028.9000000000001</v>
      </c>
      <c r="E2001" s="320">
        <v>0</v>
      </c>
      <c r="F2001" s="320">
        <v>17.2</v>
      </c>
      <c r="G2001" s="320">
        <v>66.8</v>
      </c>
      <c r="H2001" s="316">
        <v>4.5999999999999996</v>
      </c>
      <c r="I2001" s="316">
        <v>353.6</v>
      </c>
    </row>
    <row r="2002" spans="3:9" x14ac:dyDescent="0.2">
      <c r="C2002" s="348">
        <v>44109.583333333328</v>
      </c>
      <c r="D2002" s="320">
        <v>1027.9000000000001</v>
      </c>
      <c r="E2002" s="320">
        <v>0</v>
      </c>
      <c r="F2002" s="320">
        <v>17.5</v>
      </c>
      <c r="G2002" s="320">
        <v>65.3</v>
      </c>
      <c r="H2002" s="316">
        <v>4.4000000000000004</v>
      </c>
      <c r="I2002" s="316">
        <v>348.8</v>
      </c>
    </row>
    <row r="2003" spans="3:9" x14ac:dyDescent="0.2">
      <c r="C2003" s="348">
        <v>44109.625</v>
      </c>
      <c r="D2003" s="320">
        <v>1027.8</v>
      </c>
      <c r="E2003" s="320">
        <v>0</v>
      </c>
      <c r="F2003" s="320">
        <v>17.2</v>
      </c>
      <c r="G2003" s="320">
        <v>67.8</v>
      </c>
      <c r="H2003" s="316">
        <v>4</v>
      </c>
      <c r="I2003" s="316">
        <v>336.8</v>
      </c>
    </row>
    <row r="2004" spans="3:9" x14ac:dyDescent="0.2">
      <c r="C2004" s="348">
        <v>44109.666666666672</v>
      </c>
      <c r="D2004" s="320">
        <v>1028.3</v>
      </c>
      <c r="E2004" s="320">
        <v>0</v>
      </c>
      <c r="F2004" s="320">
        <v>16.399999999999999</v>
      </c>
      <c r="G2004" s="320">
        <v>73.3</v>
      </c>
      <c r="H2004" s="316">
        <v>3.5</v>
      </c>
      <c r="I2004" s="316">
        <v>339.7</v>
      </c>
    </row>
    <row r="2005" spans="3:9" x14ac:dyDescent="0.2">
      <c r="C2005" s="348">
        <v>44109.708333333328</v>
      </c>
      <c r="D2005" s="320">
        <v>1029</v>
      </c>
      <c r="E2005" s="320">
        <v>0</v>
      </c>
      <c r="F2005" s="320">
        <v>15.8</v>
      </c>
      <c r="G2005" s="320">
        <v>78.2</v>
      </c>
      <c r="H2005" s="316">
        <v>3.1</v>
      </c>
      <c r="I2005" s="316">
        <v>6.6</v>
      </c>
    </row>
    <row r="2006" spans="3:9" x14ac:dyDescent="0.2">
      <c r="C2006" s="348">
        <v>44109.75</v>
      </c>
      <c r="D2006" s="320">
        <v>1029.9000000000001</v>
      </c>
      <c r="E2006" s="320">
        <v>12</v>
      </c>
      <c r="F2006" s="320">
        <v>15.7</v>
      </c>
      <c r="G2006" s="320">
        <v>80.8</v>
      </c>
      <c r="H2006" s="316">
        <v>2.6</v>
      </c>
      <c r="I2006" s="316">
        <v>12</v>
      </c>
    </row>
    <row r="2007" spans="3:9" x14ac:dyDescent="0.2">
      <c r="C2007" s="348">
        <v>44109.791666666672</v>
      </c>
      <c r="D2007" s="320">
        <v>1030.4000000000001</v>
      </c>
      <c r="E2007" s="320">
        <v>0</v>
      </c>
      <c r="F2007" s="320">
        <v>15.5</v>
      </c>
      <c r="G2007" s="320">
        <v>83.1</v>
      </c>
      <c r="H2007" s="316">
        <v>3.6</v>
      </c>
      <c r="I2007" s="316">
        <v>24.7</v>
      </c>
    </row>
    <row r="2008" spans="3:9" x14ac:dyDescent="0.2">
      <c r="C2008" s="348">
        <v>44109.833333333328</v>
      </c>
      <c r="D2008" s="320">
        <v>1031.0999999999999</v>
      </c>
      <c r="E2008" s="320">
        <v>6</v>
      </c>
      <c r="F2008" s="320">
        <v>15.4</v>
      </c>
      <c r="G2008" s="320">
        <v>83.2</v>
      </c>
      <c r="H2008" s="316">
        <v>3.3</v>
      </c>
      <c r="I2008" s="316">
        <v>71.2</v>
      </c>
    </row>
    <row r="2009" spans="3:9" x14ac:dyDescent="0.2">
      <c r="C2009" s="348">
        <v>44109.875</v>
      </c>
      <c r="D2009" s="320">
        <v>1031.7</v>
      </c>
      <c r="E2009" s="320">
        <v>0</v>
      </c>
      <c r="F2009" s="320">
        <v>15.7</v>
      </c>
      <c r="G2009" s="320">
        <v>81</v>
      </c>
      <c r="H2009" s="316">
        <v>3.5</v>
      </c>
      <c r="I2009" s="316">
        <v>146.69999999999999</v>
      </c>
    </row>
    <row r="2010" spans="3:9" x14ac:dyDescent="0.2">
      <c r="C2010" s="348">
        <v>44109.916666666672</v>
      </c>
      <c r="D2010" s="320">
        <v>1031</v>
      </c>
      <c r="E2010" s="320">
        <v>0</v>
      </c>
      <c r="F2010" s="320">
        <v>16.100000000000001</v>
      </c>
      <c r="G2010" s="320">
        <v>76.5</v>
      </c>
      <c r="H2010" s="316">
        <v>3.6</v>
      </c>
      <c r="I2010" s="316">
        <v>126</v>
      </c>
    </row>
    <row r="2011" spans="3:9" x14ac:dyDescent="0.2">
      <c r="C2011" s="348">
        <v>44109.958333333328</v>
      </c>
      <c r="D2011" s="320">
        <v>1030.9000000000001</v>
      </c>
      <c r="E2011" s="320">
        <v>0</v>
      </c>
      <c r="F2011" s="320">
        <v>15.4</v>
      </c>
      <c r="G2011" s="320">
        <v>79.8</v>
      </c>
      <c r="H2011" s="316">
        <v>3</v>
      </c>
      <c r="I2011" s="316">
        <v>8.9</v>
      </c>
    </row>
    <row r="2012" spans="3:9" x14ac:dyDescent="0.2">
      <c r="C2012" s="348">
        <v>44110</v>
      </c>
      <c r="D2012" s="320">
        <v>1030.5</v>
      </c>
      <c r="E2012" s="320">
        <v>0</v>
      </c>
      <c r="F2012" s="320">
        <v>14.9</v>
      </c>
      <c r="G2012" s="320">
        <v>82.5</v>
      </c>
      <c r="H2012" s="316">
        <v>2.9</v>
      </c>
      <c r="I2012" s="316">
        <v>296.8</v>
      </c>
    </row>
    <row r="2013" spans="3:9" x14ac:dyDescent="0.2">
      <c r="C2013" s="348">
        <v>44110.041666666672</v>
      </c>
      <c r="D2013" s="320">
        <v>1030.4000000000001</v>
      </c>
      <c r="E2013" s="320">
        <v>0</v>
      </c>
      <c r="F2013" s="320">
        <v>14.7</v>
      </c>
      <c r="G2013" s="320">
        <v>83.8</v>
      </c>
      <c r="H2013" s="316">
        <v>2.5</v>
      </c>
      <c r="I2013" s="316">
        <v>196.2</v>
      </c>
    </row>
    <row r="2014" spans="3:9" x14ac:dyDescent="0.2">
      <c r="C2014" s="348">
        <v>44110.083333333328</v>
      </c>
      <c r="D2014" s="320">
        <v>1029.8</v>
      </c>
      <c r="E2014" s="320">
        <v>0</v>
      </c>
      <c r="F2014" s="320">
        <v>14.8</v>
      </c>
      <c r="G2014" s="320">
        <v>82.8</v>
      </c>
      <c r="H2014" s="316">
        <v>3.2</v>
      </c>
      <c r="I2014" s="316">
        <v>197.3</v>
      </c>
    </row>
    <row r="2015" spans="3:9" x14ac:dyDescent="0.2">
      <c r="C2015" s="348">
        <v>44110.125</v>
      </c>
      <c r="D2015" s="320">
        <v>1030</v>
      </c>
      <c r="E2015" s="320">
        <v>0</v>
      </c>
      <c r="F2015" s="320">
        <v>14.6</v>
      </c>
      <c r="G2015" s="320">
        <v>81.3</v>
      </c>
      <c r="H2015" s="316">
        <v>2.7</v>
      </c>
      <c r="I2015" s="316">
        <v>147.4</v>
      </c>
    </row>
    <row r="2016" spans="3:9" x14ac:dyDescent="0.2">
      <c r="C2016" s="348">
        <v>44110.166666666672</v>
      </c>
      <c r="D2016" s="320">
        <v>1029.8</v>
      </c>
      <c r="E2016" s="320">
        <v>0</v>
      </c>
      <c r="F2016" s="320">
        <v>14.5</v>
      </c>
      <c r="G2016" s="320">
        <v>80.2</v>
      </c>
      <c r="H2016" s="316">
        <v>3.2</v>
      </c>
      <c r="I2016" s="316">
        <v>175.3</v>
      </c>
    </row>
    <row r="2017" spans="3:9" x14ac:dyDescent="0.2">
      <c r="C2017" s="348">
        <v>44110.208333333328</v>
      </c>
      <c r="D2017" s="320">
        <v>1029.7</v>
      </c>
      <c r="E2017" s="320">
        <v>0</v>
      </c>
      <c r="F2017" s="320">
        <v>15.4</v>
      </c>
      <c r="G2017" s="320">
        <v>75.8</v>
      </c>
      <c r="H2017" s="316">
        <v>3.1</v>
      </c>
      <c r="I2017" s="316">
        <v>178.4</v>
      </c>
    </row>
    <row r="2018" spans="3:9" x14ac:dyDescent="0.2">
      <c r="C2018" s="348">
        <v>44110.25</v>
      </c>
      <c r="D2018" s="320">
        <v>1030.2</v>
      </c>
      <c r="E2018" s="320">
        <v>0</v>
      </c>
      <c r="F2018" s="320">
        <v>15.6</v>
      </c>
      <c r="G2018" s="320">
        <v>74.8</v>
      </c>
      <c r="H2018" s="316">
        <v>3.6</v>
      </c>
      <c r="I2018" s="316">
        <v>5.2</v>
      </c>
    </row>
    <row r="2019" spans="3:9" x14ac:dyDescent="0.2">
      <c r="C2019" s="348">
        <v>44110.291666666672</v>
      </c>
      <c r="D2019" s="320">
        <v>1030.2</v>
      </c>
      <c r="E2019" s="320">
        <v>0</v>
      </c>
      <c r="F2019" s="320">
        <v>16.5</v>
      </c>
      <c r="G2019" s="320">
        <v>73</v>
      </c>
      <c r="H2019" s="316">
        <v>4.3</v>
      </c>
      <c r="I2019" s="316">
        <v>8.6999999999999993</v>
      </c>
    </row>
    <row r="2020" spans="3:9" x14ac:dyDescent="0.2">
      <c r="C2020" s="348">
        <v>44110.333333333328</v>
      </c>
      <c r="D2020" s="320">
        <v>1029.8</v>
      </c>
      <c r="E2020" s="320">
        <v>0</v>
      </c>
      <c r="F2020" s="320">
        <v>16.3</v>
      </c>
      <c r="G2020" s="320">
        <v>75.599999999999994</v>
      </c>
      <c r="H2020" s="316">
        <v>4.9000000000000004</v>
      </c>
      <c r="I2020" s="316">
        <v>347.7</v>
      </c>
    </row>
    <row r="2021" spans="3:9" x14ac:dyDescent="0.2">
      <c r="C2021" s="348">
        <v>44110.375</v>
      </c>
      <c r="D2021" s="320">
        <v>1028.4000000000001</v>
      </c>
      <c r="E2021" s="320">
        <v>0</v>
      </c>
      <c r="F2021" s="320">
        <v>17</v>
      </c>
      <c r="G2021" s="320">
        <v>72.8</v>
      </c>
      <c r="H2021" s="316">
        <v>5</v>
      </c>
      <c r="I2021" s="316">
        <v>354.8</v>
      </c>
    </row>
    <row r="2022" spans="3:9" x14ac:dyDescent="0.2">
      <c r="C2022" s="348">
        <v>44110.416666666672</v>
      </c>
      <c r="D2022" s="320">
        <v>1028.0999999999999</v>
      </c>
      <c r="E2022" s="320">
        <v>0</v>
      </c>
      <c r="F2022" s="320">
        <v>19.2</v>
      </c>
      <c r="G2022" s="320">
        <v>63.8</v>
      </c>
      <c r="H2022" s="316">
        <v>6.1</v>
      </c>
      <c r="I2022" s="316">
        <v>303.3</v>
      </c>
    </row>
    <row r="2023" spans="3:9" x14ac:dyDescent="0.2">
      <c r="C2023" s="348">
        <v>44110.458333333328</v>
      </c>
      <c r="D2023" s="320">
        <v>1027.4000000000001</v>
      </c>
      <c r="E2023" s="320">
        <v>0</v>
      </c>
      <c r="F2023" s="320">
        <v>19.8</v>
      </c>
      <c r="G2023" s="320">
        <v>61</v>
      </c>
      <c r="H2023" s="316">
        <v>7.3</v>
      </c>
      <c r="I2023" s="316">
        <v>290</v>
      </c>
    </row>
    <row r="2024" spans="3:9" x14ac:dyDescent="0.2">
      <c r="C2024" s="348">
        <v>44110.5</v>
      </c>
      <c r="D2024" s="320">
        <v>1027</v>
      </c>
      <c r="E2024" s="320">
        <v>0</v>
      </c>
      <c r="F2024" s="320">
        <v>20</v>
      </c>
      <c r="G2024" s="320">
        <v>60.6</v>
      </c>
      <c r="H2024" s="316">
        <v>7.7</v>
      </c>
      <c r="I2024" s="316">
        <v>280</v>
      </c>
    </row>
    <row r="2025" spans="3:9" x14ac:dyDescent="0.2">
      <c r="C2025" s="348">
        <v>44110.541666666672</v>
      </c>
      <c r="D2025" s="320">
        <v>1026.5999999999999</v>
      </c>
      <c r="E2025" s="320">
        <v>0</v>
      </c>
      <c r="F2025" s="320">
        <v>19.7</v>
      </c>
      <c r="G2025" s="320">
        <v>61.8</v>
      </c>
      <c r="H2025" s="316">
        <v>7.3</v>
      </c>
      <c r="I2025" s="316">
        <v>251.1</v>
      </c>
    </row>
    <row r="2026" spans="3:9" x14ac:dyDescent="0.2">
      <c r="C2026" s="348">
        <v>44110.583333333328</v>
      </c>
      <c r="D2026" s="320">
        <v>1027.2</v>
      </c>
      <c r="E2026" s="320">
        <v>0</v>
      </c>
      <c r="F2026" s="320">
        <v>18.899999999999999</v>
      </c>
      <c r="G2026" s="320">
        <v>62.8</v>
      </c>
      <c r="H2026" s="316">
        <v>7</v>
      </c>
      <c r="I2026" s="316">
        <v>256.89999999999998</v>
      </c>
    </row>
    <row r="2027" spans="3:9" x14ac:dyDescent="0.2">
      <c r="C2027" s="348">
        <v>44110.625</v>
      </c>
      <c r="D2027" s="320">
        <v>1028</v>
      </c>
      <c r="E2027" s="320">
        <v>0</v>
      </c>
      <c r="F2027" s="320">
        <v>18.100000000000001</v>
      </c>
      <c r="G2027" s="320">
        <v>65.3</v>
      </c>
      <c r="H2027" s="316">
        <v>7</v>
      </c>
      <c r="I2027" s="316">
        <v>231.1</v>
      </c>
    </row>
    <row r="2028" spans="3:9" x14ac:dyDescent="0.2">
      <c r="C2028" s="348">
        <v>44110.666666666672</v>
      </c>
      <c r="D2028" s="320">
        <v>1029.2</v>
      </c>
      <c r="E2028" s="320">
        <v>0</v>
      </c>
      <c r="F2028" s="320">
        <v>17.600000000000001</v>
      </c>
      <c r="G2028" s="320">
        <v>67.599999999999994</v>
      </c>
      <c r="H2028" s="316">
        <v>6.5</v>
      </c>
      <c r="I2028" s="316">
        <v>234.4</v>
      </c>
    </row>
    <row r="2029" spans="3:9" x14ac:dyDescent="0.2">
      <c r="C2029" s="348">
        <v>44110.708333333328</v>
      </c>
      <c r="D2029" s="320">
        <v>1030.5999999999999</v>
      </c>
      <c r="E2029" s="320">
        <v>0</v>
      </c>
      <c r="F2029" s="320">
        <v>17.3</v>
      </c>
      <c r="G2029" s="320">
        <v>68.400000000000006</v>
      </c>
      <c r="H2029" s="316">
        <v>4.2</v>
      </c>
      <c r="I2029" s="316">
        <v>283.89999999999998</v>
      </c>
    </row>
    <row r="2030" spans="3:9" x14ac:dyDescent="0.2">
      <c r="C2030" s="348">
        <v>44110.75</v>
      </c>
      <c r="D2030" s="320">
        <v>1031.2</v>
      </c>
      <c r="E2030" s="320">
        <v>0</v>
      </c>
      <c r="F2030" s="320">
        <v>17</v>
      </c>
      <c r="G2030" s="320">
        <v>69.900000000000006</v>
      </c>
      <c r="H2030" s="316">
        <v>2.6</v>
      </c>
      <c r="I2030" s="316">
        <v>348.1</v>
      </c>
    </row>
    <row r="2031" spans="3:9" x14ac:dyDescent="0.2">
      <c r="C2031" s="348">
        <v>44110.791666666672</v>
      </c>
      <c r="D2031" s="320">
        <v>1031.3</v>
      </c>
      <c r="E2031" s="320">
        <v>0</v>
      </c>
      <c r="F2031" s="320">
        <v>17</v>
      </c>
      <c r="G2031" s="320">
        <v>70.2</v>
      </c>
      <c r="H2031" s="316">
        <v>2.9</v>
      </c>
      <c r="I2031" s="316">
        <v>302.89999999999998</v>
      </c>
    </row>
    <row r="2032" spans="3:9" x14ac:dyDescent="0.2">
      <c r="C2032" s="348">
        <v>44110.833333333328</v>
      </c>
      <c r="D2032" s="320">
        <v>1031.9000000000001</v>
      </c>
      <c r="E2032" s="320">
        <v>0</v>
      </c>
      <c r="F2032" s="320">
        <v>16.7</v>
      </c>
      <c r="G2032" s="320">
        <v>71.599999999999994</v>
      </c>
      <c r="H2032" s="316">
        <v>3.7</v>
      </c>
      <c r="I2032" s="316">
        <v>232</v>
      </c>
    </row>
    <row r="2033" spans="3:9" x14ac:dyDescent="0.2">
      <c r="C2033" s="348">
        <v>44110.875</v>
      </c>
      <c r="D2033" s="320">
        <v>1031.7</v>
      </c>
      <c r="E2033" s="320">
        <v>0</v>
      </c>
      <c r="F2033" s="320">
        <v>17</v>
      </c>
      <c r="G2033" s="320">
        <v>69.900000000000006</v>
      </c>
      <c r="H2033" s="316">
        <v>4.4000000000000004</v>
      </c>
      <c r="I2033" s="316">
        <v>207.9</v>
      </c>
    </row>
    <row r="2034" spans="3:9" x14ac:dyDescent="0.2">
      <c r="C2034" s="348">
        <v>44110.916666666672</v>
      </c>
      <c r="D2034" s="320">
        <v>1032</v>
      </c>
      <c r="E2034" s="320">
        <v>0</v>
      </c>
      <c r="F2034" s="320">
        <v>17</v>
      </c>
      <c r="G2034" s="320">
        <v>68.900000000000006</v>
      </c>
      <c r="H2034" s="316">
        <v>3.3</v>
      </c>
      <c r="I2034" s="316">
        <v>249.5</v>
      </c>
    </row>
    <row r="2035" spans="3:9" x14ac:dyDescent="0.2">
      <c r="C2035" s="348">
        <v>44110.958333333328</v>
      </c>
      <c r="D2035" s="320">
        <v>1031.5999999999999</v>
      </c>
      <c r="E2035" s="320">
        <v>0</v>
      </c>
      <c r="F2035" s="320">
        <v>16.899999999999999</v>
      </c>
      <c r="G2035" s="320">
        <v>69.8</v>
      </c>
      <c r="H2035" s="316">
        <v>3.4</v>
      </c>
      <c r="I2035" s="316">
        <v>228.5</v>
      </c>
    </row>
    <row r="2036" spans="3:9" x14ac:dyDescent="0.2">
      <c r="C2036" s="348">
        <v>44111</v>
      </c>
      <c r="D2036" s="320">
        <v>1030.8</v>
      </c>
      <c r="E2036" s="320">
        <v>0</v>
      </c>
      <c r="F2036" s="320">
        <v>16.8</v>
      </c>
      <c r="G2036" s="320">
        <v>70.5</v>
      </c>
      <c r="H2036" s="316">
        <v>4.2</v>
      </c>
      <c r="I2036" s="316">
        <v>194.8</v>
      </c>
    </row>
    <row r="2037" spans="3:9" x14ac:dyDescent="0.2">
      <c r="C2037" s="348">
        <v>44111.041666666672</v>
      </c>
      <c r="D2037" s="320">
        <v>1030.5999999999999</v>
      </c>
      <c r="E2037" s="320">
        <v>0</v>
      </c>
      <c r="F2037" s="320">
        <v>16.8</v>
      </c>
      <c r="G2037" s="320">
        <v>69.900000000000006</v>
      </c>
      <c r="H2037" s="316">
        <v>5.7</v>
      </c>
      <c r="I2037" s="316">
        <v>187.4</v>
      </c>
    </row>
    <row r="2038" spans="3:9" x14ac:dyDescent="0.2">
      <c r="C2038" s="348">
        <v>44111.083333333328</v>
      </c>
      <c r="D2038" s="320">
        <v>1030.4000000000001</v>
      </c>
      <c r="E2038" s="320">
        <v>0</v>
      </c>
      <c r="F2038" s="320">
        <v>16.899999999999999</v>
      </c>
      <c r="G2038" s="320">
        <v>68.400000000000006</v>
      </c>
      <c r="H2038" s="316">
        <v>4.7</v>
      </c>
      <c r="I2038" s="316">
        <v>221.7</v>
      </c>
    </row>
    <row r="2039" spans="3:9" x14ac:dyDescent="0.2">
      <c r="C2039" s="348">
        <v>44111.125</v>
      </c>
      <c r="D2039" s="320">
        <v>1030.2</v>
      </c>
      <c r="E2039" s="320">
        <v>0</v>
      </c>
      <c r="F2039" s="320">
        <v>16.7</v>
      </c>
      <c r="G2039" s="320">
        <v>69.599999999999994</v>
      </c>
      <c r="H2039" s="316">
        <v>4.4000000000000004</v>
      </c>
      <c r="I2039" s="316">
        <v>197.8</v>
      </c>
    </row>
    <row r="2040" spans="3:9" x14ac:dyDescent="0.2">
      <c r="C2040" s="348">
        <v>44111.166666666672</v>
      </c>
      <c r="D2040" s="320">
        <v>1030.0999999999999</v>
      </c>
      <c r="E2040" s="320">
        <v>0</v>
      </c>
      <c r="F2040" s="320">
        <v>16.8</v>
      </c>
      <c r="G2040" s="320">
        <v>69.2</v>
      </c>
      <c r="H2040" s="316">
        <v>3.6</v>
      </c>
      <c r="I2040" s="316">
        <v>187.2</v>
      </c>
    </row>
    <row r="2041" spans="3:9" x14ac:dyDescent="0.2">
      <c r="C2041" s="348">
        <v>44111.208333333328</v>
      </c>
      <c r="D2041" s="320">
        <v>1030.0999999999999</v>
      </c>
      <c r="E2041" s="320">
        <v>0</v>
      </c>
      <c r="F2041" s="320">
        <v>16.3</v>
      </c>
      <c r="G2041" s="320">
        <v>71.7</v>
      </c>
      <c r="H2041" s="316">
        <v>2.7</v>
      </c>
      <c r="I2041" s="316">
        <v>341</v>
      </c>
    </row>
    <row r="2042" spans="3:9" x14ac:dyDescent="0.2">
      <c r="C2042" s="348">
        <v>44111.25</v>
      </c>
      <c r="D2042" s="320">
        <v>1030.5999999999999</v>
      </c>
      <c r="E2042" s="320">
        <v>0</v>
      </c>
      <c r="F2042" s="320">
        <v>15.8</v>
      </c>
      <c r="G2042" s="320">
        <v>76.8</v>
      </c>
      <c r="H2042" s="316">
        <v>3.1</v>
      </c>
      <c r="I2042" s="316">
        <v>335.3</v>
      </c>
    </row>
    <row r="2043" spans="3:9" x14ac:dyDescent="0.2">
      <c r="C2043" s="348">
        <v>44111.291666666672</v>
      </c>
      <c r="D2043" s="320">
        <v>1031</v>
      </c>
      <c r="E2043" s="320">
        <v>0</v>
      </c>
      <c r="F2043" s="320">
        <v>16.100000000000001</v>
      </c>
      <c r="G2043" s="320">
        <v>75.8</v>
      </c>
      <c r="H2043" s="316">
        <v>3.3</v>
      </c>
      <c r="I2043" s="316">
        <v>4.5</v>
      </c>
    </row>
    <row r="2044" spans="3:9" x14ac:dyDescent="0.2">
      <c r="C2044" s="348">
        <v>44111.333333333328</v>
      </c>
      <c r="D2044" s="320">
        <v>1030.8</v>
      </c>
      <c r="E2044" s="320">
        <v>0</v>
      </c>
      <c r="F2044" s="320">
        <v>17.399999999999999</v>
      </c>
      <c r="G2044" s="320">
        <v>69.3</v>
      </c>
      <c r="H2044" s="316">
        <v>4</v>
      </c>
      <c r="I2044" s="316">
        <v>355.2</v>
      </c>
    </row>
    <row r="2045" spans="3:9" x14ac:dyDescent="0.2">
      <c r="C2045" s="348">
        <v>44111.375</v>
      </c>
      <c r="D2045" s="320">
        <v>1030.5</v>
      </c>
      <c r="E2045" s="320">
        <v>0</v>
      </c>
      <c r="F2045" s="320">
        <v>17.399999999999999</v>
      </c>
      <c r="G2045" s="320">
        <v>71</v>
      </c>
      <c r="H2045" s="316">
        <v>4.3</v>
      </c>
      <c r="I2045" s="316">
        <v>333.2</v>
      </c>
    </row>
    <row r="2046" spans="3:9" x14ac:dyDescent="0.2">
      <c r="C2046" s="348">
        <v>44111.416666666672</v>
      </c>
      <c r="D2046" s="320">
        <v>1030.0999999999999</v>
      </c>
      <c r="E2046" s="320">
        <v>0</v>
      </c>
      <c r="F2046" s="320">
        <v>17.899999999999999</v>
      </c>
      <c r="G2046" s="320">
        <v>70.5</v>
      </c>
      <c r="H2046" s="316">
        <v>4.4000000000000004</v>
      </c>
      <c r="I2046" s="316">
        <v>310.60000000000002</v>
      </c>
    </row>
    <row r="2047" spans="3:9" x14ac:dyDescent="0.2">
      <c r="C2047" s="348">
        <v>44111.458333333328</v>
      </c>
      <c r="D2047" s="320">
        <v>1029.4000000000001</v>
      </c>
      <c r="E2047" s="320">
        <v>0</v>
      </c>
      <c r="F2047" s="320">
        <v>18.5</v>
      </c>
      <c r="G2047" s="320">
        <v>67.3</v>
      </c>
      <c r="H2047" s="316">
        <v>5.2</v>
      </c>
      <c r="I2047" s="316">
        <v>299.5</v>
      </c>
    </row>
    <row r="2048" spans="3:9" x14ac:dyDescent="0.2">
      <c r="C2048" s="348">
        <v>44111.5</v>
      </c>
      <c r="D2048" s="320">
        <v>1028.4000000000001</v>
      </c>
      <c r="E2048" s="320">
        <v>0</v>
      </c>
      <c r="F2048" s="320">
        <v>19.8</v>
      </c>
      <c r="G2048" s="320">
        <v>60</v>
      </c>
      <c r="H2048" s="316">
        <v>6.6</v>
      </c>
      <c r="I2048" s="316">
        <v>287.3</v>
      </c>
    </row>
    <row r="2049" spans="3:9" x14ac:dyDescent="0.2">
      <c r="C2049" s="348">
        <v>44111.541666666672</v>
      </c>
      <c r="D2049" s="320">
        <v>1027.5999999999999</v>
      </c>
      <c r="E2049" s="320">
        <v>0</v>
      </c>
      <c r="F2049" s="320">
        <v>20.2</v>
      </c>
      <c r="G2049" s="320">
        <v>57.1</v>
      </c>
      <c r="H2049" s="316">
        <v>7.5</v>
      </c>
      <c r="I2049" s="316">
        <v>287.39999999999998</v>
      </c>
    </row>
    <row r="2050" spans="3:9" x14ac:dyDescent="0.2">
      <c r="C2050" s="348">
        <v>44111.583333333328</v>
      </c>
      <c r="D2050" s="320">
        <v>1027.2</v>
      </c>
      <c r="E2050" s="320">
        <v>0</v>
      </c>
      <c r="F2050" s="320">
        <v>20.399999999999999</v>
      </c>
      <c r="G2050" s="320">
        <v>58</v>
      </c>
      <c r="H2050" s="316">
        <v>7.9</v>
      </c>
      <c r="I2050" s="316">
        <v>271.89999999999998</v>
      </c>
    </row>
    <row r="2051" spans="3:9" x14ac:dyDescent="0.2">
      <c r="C2051" s="348">
        <v>44111.625</v>
      </c>
      <c r="D2051" s="320">
        <v>1027</v>
      </c>
      <c r="E2051" s="320">
        <v>0</v>
      </c>
      <c r="F2051" s="320">
        <v>19.600000000000001</v>
      </c>
      <c r="G2051" s="320">
        <v>62.4</v>
      </c>
      <c r="H2051" s="316">
        <v>8.1</v>
      </c>
      <c r="I2051" s="316">
        <v>268.5</v>
      </c>
    </row>
    <row r="2052" spans="3:9" x14ac:dyDescent="0.2">
      <c r="C2052" s="348">
        <v>44111.666666666672</v>
      </c>
      <c r="D2052" s="320">
        <v>1027.4000000000001</v>
      </c>
      <c r="E2052" s="320">
        <v>0</v>
      </c>
      <c r="F2052" s="320">
        <v>19</v>
      </c>
      <c r="G2052" s="320">
        <v>64.5</v>
      </c>
      <c r="H2052" s="316">
        <v>6.6</v>
      </c>
      <c r="I2052" s="316">
        <v>239.8</v>
      </c>
    </row>
    <row r="2053" spans="3:9" x14ac:dyDescent="0.2">
      <c r="C2053" s="348">
        <v>44111.708333333328</v>
      </c>
      <c r="D2053" s="320">
        <v>1028.3</v>
      </c>
      <c r="E2053" s="320">
        <v>0</v>
      </c>
      <c r="F2053" s="320">
        <v>18.100000000000001</v>
      </c>
      <c r="G2053" s="320">
        <v>68.5</v>
      </c>
      <c r="H2053" s="316">
        <v>6.2</v>
      </c>
      <c r="I2053" s="316">
        <v>213.6</v>
      </c>
    </row>
    <row r="2054" spans="3:9" x14ac:dyDescent="0.2">
      <c r="C2054" s="348">
        <v>44111.75</v>
      </c>
      <c r="D2054" s="320">
        <v>1029.2</v>
      </c>
      <c r="E2054" s="320">
        <v>0</v>
      </c>
      <c r="F2054" s="320">
        <v>17.7</v>
      </c>
      <c r="G2054" s="320">
        <v>70.099999999999994</v>
      </c>
      <c r="H2054" s="316">
        <v>6.2</v>
      </c>
      <c r="I2054" s="316">
        <v>208.7</v>
      </c>
    </row>
    <row r="2055" spans="3:9" x14ac:dyDescent="0.2">
      <c r="C2055" s="348">
        <v>44111.791666666672</v>
      </c>
      <c r="D2055" s="320">
        <v>1029.8</v>
      </c>
      <c r="E2055" s="320">
        <v>0</v>
      </c>
      <c r="F2055" s="320">
        <v>17.5</v>
      </c>
      <c r="G2055" s="320">
        <v>67.900000000000006</v>
      </c>
      <c r="H2055" s="316">
        <v>6.4</v>
      </c>
      <c r="I2055" s="316">
        <v>224.4</v>
      </c>
    </row>
    <row r="2056" spans="3:9" x14ac:dyDescent="0.2">
      <c r="C2056" s="348">
        <v>44111.833333333328</v>
      </c>
      <c r="D2056" s="320">
        <v>1030.8</v>
      </c>
      <c r="E2056" s="320">
        <v>0</v>
      </c>
      <c r="F2056" s="320">
        <v>17.600000000000001</v>
      </c>
      <c r="G2056" s="320">
        <v>66.900000000000006</v>
      </c>
      <c r="H2056" s="316">
        <v>5.9</v>
      </c>
      <c r="I2056" s="316">
        <v>226.9</v>
      </c>
    </row>
    <row r="2057" spans="3:9" x14ac:dyDescent="0.2">
      <c r="C2057" s="348">
        <v>44111.875</v>
      </c>
      <c r="D2057" s="320">
        <v>1031.5999999999999</v>
      </c>
      <c r="E2057" s="320">
        <v>0</v>
      </c>
      <c r="F2057" s="320">
        <v>17.5</v>
      </c>
      <c r="G2057" s="320">
        <v>68.599999999999994</v>
      </c>
      <c r="H2057" s="316">
        <v>5.4</v>
      </c>
      <c r="I2057" s="316">
        <v>209.6</v>
      </c>
    </row>
    <row r="2058" spans="3:9" x14ac:dyDescent="0.2">
      <c r="C2058" s="348">
        <v>44111.916666666672</v>
      </c>
      <c r="D2058" s="320">
        <v>1031.5</v>
      </c>
      <c r="E2058" s="320">
        <v>0</v>
      </c>
      <c r="F2058" s="320">
        <v>17.3</v>
      </c>
      <c r="G2058" s="320">
        <v>69.400000000000006</v>
      </c>
      <c r="H2058" s="316">
        <v>5.3</v>
      </c>
      <c r="I2058" s="316">
        <v>218.5</v>
      </c>
    </row>
    <row r="2059" spans="3:9" x14ac:dyDescent="0.2">
      <c r="C2059" s="348">
        <v>44111.958333333328</v>
      </c>
      <c r="D2059" s="320">
        <v>1031</v>
      </c>
      <c r="E2059" s="320">
        <v>0</v>
      </c>
      <c r="F2059" s="320">
        <v>17.2</v>
      </c>
      <c r="G2059" s="320">
        <v>69.5</v>
      </c>
      <c r="H2059" s="316">
        <v>5.5</v>
      </c>
      <c r="I2059" s="316">
        <v>235.7</v>
      </c>
    </row>
    <row r="2060" spans="3:9" x14ac:dyDescent="0.2">
      <c r="C2060" s="348">
        <v>44112</v>
      </c>
      <c r="D2060" s="320">
        <v>1030.9000000000001</v>
      </c>
      <c r="E2060" s="320">
        <v>0</v>
      </c>
      <c r="F2060" s="320">
        <v>17.2</v>
      </c>
      <c r="G2060" s="320">
        <v>70.7</v>
      </c>
      <c r="H2060" s="316">
        <v>5.2</v>
      </c>
      <c r="I2060" s="316">
        <v>227.8</v>
      </c>
    </row>
    <row r="2061" spans="3:9" x14ac:dyDescent="0.2">
      <c r="C2061" s="348">
        <v>44112.041666666672</v>
      </c>
      <c r="D2061" s="320">
        <v>1030.5</v>
      </c>
      <c r="E2061" s="320">
        <v>0</v>
      </c>
      <c r="F2061" s="320">
        <v>17.100000000000001</v>
      </c>
      <c r="G2061" s="320">
        <v>71.5</v>
      </c>
      <c r="H2061" s="316">
        <v>5.6</v>
      </c>
      <c r="I2061" s="316">
        <v>211.6</v>
      </c>
    </row>
    <row r="2062" spans="3:9" x14ac:dyDescent="0.2">
      <c r="C2062" s="348">
        <v>44112.083333333328</v>
      </c>
      <c r="D2062" s="320">
        <v>1029.8</v>
      </c>
      <c r="E2062" s="320">
        <v>0</v>
      </c>
      <c r="F2062" s="320">
        <v>17.100000000000001</v>
      </c>
      <c r="G2062" s="320">
        <v>71</v>
      </c>
      <c r="H2062" s="316">
        <v>4.3</v>
      </c>
      <c r="I2062" s="316">
        <v>212.6</v>
      </c>
    </row>
    <row r="2063" spans="3:9" x14ac:dyDescent="0.2">
      <c r="C2063" s="348">
        <v>44112.125</v>
      </c>
      <c r="D2063" s="320">
        <v>1029.2</v>
      </c>
      <c r="E2063" s="320">
        <v>0</v>
      </c>
      <c r="F2063" s="320">
        <v>16.8</v>
      </c>
      <c r="G2063" s="320">
        <v>71.7</v>
      </c>
      <c r="H2063" s="316">
        <v>2.5</v>
      </c>
      <c r="I2063" s="316">
        <v>216.7</v>
      </c>
    </row>
    <row r="2064" spans="3:9" x14ac:dyDescent="0.2">
      <c r="C2064" s="348">
        <v>44112.166666666672</v>
      </c>
      <c r="D2064" s="320">
        <v>1029.9000000000001</v>
      </c>
      <c r="E2064" s="320">
        <v>0</v>
      </c>
      <c r="F2064" s="320">
        <v>16.600000000000001</v>
      </c>
      <c r="G2064" s="320">
        <v>71.900000000000006</v>
      </c>
      <c r="H2064" s="316">
        <v>2.9</v>
      </c>
      <c r="I2064" s="316">
        <v>210.4</v>
      </c>
    </row>
    <row r="2065" spans="3:9" x14ac:dyDescent="0.2">
      <c r="C2065" s="348">
        <v>44112.208333333328</v>
      </c>
      <c r="D2065" s="320">
        <v>1029.9000000000001</v>
      </c>
      <c r="E2065" s="320">
        <v>0</v>
      </c>
      <c r="F2065" s="320">
        <v>16.5</v>
      </c>
      <c r="G2065" s="320">
        <v>71.599999999999994</v>
      </c>
      <c r="H2065" s="316">
        <v>3.4</v>
      </c>
      <c r="I2065" s="316">
        <v>186.5</v>
      </c>
    </row>
    <row r="2066" spans="3:9" x14ac:dyDescent="0.2">
      <c r="C2066" s="348">
        <v>44112.25</v>
      </c>
      <c r="D2066" s="320">
        <v>1030.5999999999999</v>
      </c>
      <c r="E2066" s="320">
        <v>0</v>
      </c>
      <c r="F2066" s="320">
        <v>16.8</v>
      </c>
      <c r="G2066" s="320">
        <v>72.599999999999994</v>
      </c>
      <c r="H2066" s="316">
        <v>3</v>
      </c>
      <c r="I2066" s="316">
        <v>58.1</v>
      </c>
    </row>
    <row r="2067" spans="3:9" x14ac:dyDescent="0.2">
      <c r="C2067" s="348">
        <v>44112.291666666672</v>
      </c>
      <c r="D2067" s="320">
        <v>1030.9000000000001</v>
      </c>
      <c r="E2067" s="320">
        <v>0</v>
      </c>
      <c r="F2067" s="320">
        <v>17.3</v>
      </c>
      <c r="G2067" s="320">
        <v>71.3</v>
      </c>
      <c r="H2067" s="316">
        <v>3.4</v>
      </c>
      <c r="I2067" s="316">
        <v>324.5</v>
      </c>
    </row>
    <row r="2068" spans="3:9" x14ac:dyDescent="0.2">
      <c r="C2068" s="348">
        <v>44112.333333333328</v>
      </c>
      <c r="D2068" s="320">
        <v>1031</v>
      </c>
      <c r="E2068" s="320">
        <v>0</v>
      </c>
      <c r="F2068" s="320">
        <v>17.7</v>
      </c>
      <c r="G2068" s="320">
        <v>68.099999999999994</v>
      </c>
      <c r="H2068" s="316">
        <v>4.9000000000000004</v>
      </c>
      <c r="I2068" s="316">
        <v>240.9</v>
      </c>
    </row>
    <row r="2069" spans="3:9" x14ac:dyDescent="0.2">
      <c r="C2069" s="348">
        <v>44112.375</v>
      </c>
      <c r="D2069" s="320">
        <v>1030.3</v>
      </c>
      <c r="E2069" s="320">
        <v>0</v>
      </c>
      <c r="F2069" s="320">
        <v>18.7</v>
      </c>
      <c r="G2069" s="320">
        <v>63.7</v>
      </c>
      <c r="H2069" s="316">
        <v>6.3</v>
      </c>
      <c r="I2069" s="316">
        <v>260.2</v>
      </c>
    </row>
    <row r="2070" spans="3:9" x14ac:dyDescent="0.2">
      <c r="C2070" s="348">
        <v>44112.416666666672</v>
      </c>
      <c r="D2070" s="320">
        <v>1029.5</v>
      </c>
      <c r="E2070" s="320">
        <v>0</v>
      </c>
      <c r="F2070" s="320">
        <v>18.899999999999999</v>
      </c>
      <c r="G2070" s="320">
        <v>63.8</v>
      </c>
      <c r="H2070" s="316">
        <v>7.5</v>
      </c>
      <c r="I2070" s="316">
        <v>293.2</v>
      </c>
    </row>
    <row r="2071" spans="3:9" x14ac:dyDescent="0.2">
      <c r="C2071" s="348">
        <v>44112.458333333328</v>
      </c>
      <c r="D2071" s="320">
        <v>1028.5</v>
      </c>
      <c r="E2071" s="320">
        <v>0</v>
      </c>
      <c r="F2071" s="320">
        <v>19.600000000000001</v>
      </c>
      <c r="G2071" s="320">
        <v>61</v>
      </c>
      <c r="H2071" s="316">
        <v>7.4</v>
      </c>
      <c r="I2071" s="316">
        <v>291</v>
      </c>
    </row>
    <row r="2072" spans="3:9" x14ac:dyDescent="0.2">
      <c r="C2072" s="348">
        <v>44112.5</v>
      </c>
      <c r="D2072" s="320">
        <v>1027.9000000000001</v>
      </c>
      <c r="E2072" s="320">
        <v>0</v>
      </c>
      <c r="F2072" s="320">
        <v>20.2</v>
      </c>
      <c r="G2072" s="320">
        <v>59.3</v>
      </c>
      <c r="H2072" s="316">
        <v>7.7</v>
      </c>
      <c r="I2072" s="316">
        <v>286.10000000000002</v>
      </c>
    </row>
    <row r="2073" spans="3:9" x14ac:dyDescent="0.2">
      <c r="C2073" s="348">
        <v>44112.541666666672</v>
      </c>
      <c r="D2073" s="320">
        <v>1027.5</v>
      </c>
      <c r="E2073" s="320">
        <v>0</v>
      </c>
      <c r="F2073" s="320">
        <v>20.6</v>
      </c>
      <c r="G2073" s="320">
        <v>58.8</v>
      </c>
      <c r="H2073" s="316">
        <v>7</v>
      </c>
      <c r="I2073" s="316">
        <v>288.89999999999998</v>
      </c>
    </row>
    <row r="2074" spans="3:9" x14ac:dyDescent="0.2">
      <c r="C2074" s="348">
        <v>44112.583333333328</v>
      </c>
      <c r="D2074" s="320">
        <v>1027.0999999999999</v>
      </c>
      <c r="E2074" s="320">
        <v>0</v>
      </c>
      <c r="F2074" s="320">
        <v>20.2</v>
      </c>
      <c r="G2074" s="320">
        <v>61.4</v>
      </c>
      <c r="H2074" s="316">
        <v>7.5</v>
      </c>
      <c r="I2074" s="316">
        <v>291.3</v>
      </c>
    </row>
    <row r="2075" spans="3:9" x14ac:dyDescent="0.2">
      <c r="C2075" s="348">
        <v>44112.625</v>
      </c>
      <c r="D2075" s="320">
        <v>1027.2</v>
      </c>
      <c r="E2075" s="320">
        <v>0</v>
      </c>
      <c r="F2075" s="320">
        <v>19.2</v>
      </c>
      <c r="G2075" s="320">
        <v>65.8</v>
      </c>
      <c r="H2075" s="316">
        <v>6.9</v>
      </c>
      <c r="I2075" s="316">
        <v>296.89999999999998</v>
      </c>
    </row>
    <row r="2076" spans="3:9" x14ac:dyDescent="0.2">
      <c r="C2076" s="348">
        <v>44112.666666666672</v>
      </c>
      <c r="D2076" s="320">
        <v>1028.2</v>
      </c>
      <c r="E2076" s="320">
        <v>0</v>
      </c>
      <c r="F2076" s="320">
        <v>18.5</v>
      </c>
      <c r="G2076" s="320">
        <v>68.8</v>
      </c>
      <c r="H2076" s="316">
        <v>6.1</v>
      </c>
      <c r="I2076" s="316">
        <v>284.89999999999998</v>
      </c>
    </row>
    <row r="2077" spans="3:9" x14ac:dyDescent="0.2">
      <c r="C2077" s="348">
        <v>44112.708333333328</v>
      </c>
      <c r="D2077" s="320">
        <v>1029</v>
      </c>
      <c r="E2077" s="320">
        <v>0</v>
      </c>
      <c r="F2077" s="320">
        <v>18.2</v>
      </c>
      <c r="G2077" s="320">
        <v>69.5</v>
      </c>
      <c r="H2077" s="316">
        <v>6.2</v>
      </c>
      <c r="I2077" s="316">
        <v>272.39999999999998</v>
      </c>
    </row>
    <row r="2078" spans="3:9" x14ac:dyDescent="0.2">
      <c r="C2078" s="348">
        <v>44112.75</v>
      </c>
      <c r="D2078" s="320">
        <v>1029.8</v>
      </c>
      <c r="E2078" s="320">
        <v>0</v>
      </c>
      <c r="F2078" s="320">
        <v>18.100000000000001</v>
      </c>
      <c r="G2078" s="320">
        <v>70.599999999999994</v>
      </c>
      <c r="H2078" s="316">
        <v>5</v>
      </c>
      <c r="I2078" s="316">
        <v>238.5</v>
      </c>
    </row>
    <row r="2079" spans="3:9" x14ac:dyDescent="0.2">
      <c r="C2079" s="348">
        <v>44112.791666666672</v>
      </c>
      <c r="D2079" s="320">
        <v>1030.5</v>
      </c>
      <c r="E2079" s="320">
        <v>0</v>
      </c>
      <c r="F2079" s="320">
        <v>18.100000000000001</v>
      </c>
      <c r="G2079" s="320">
        <v>69.8</v>
      </c>
      <c r="H2079" s="316">
        <v>4.5</v>
      </c>
      <c r="I2079" s="316">
        <v>221.5</v>
      </c>
    </row>
    <row r="2080" spans="3:9" x14ac:dyDescent="0.2">
      <c r="C2080" s="348">
        <v>44112.833333333328</v>
      </c>
      <c r="D2080" s="320">
        <v>1031</v>
      </c>
      <c r="E2080" s="320">
        <v>0</v>
      </c>
      <c r="F2080" s="320">
        <v>18.2</v>
      </c>
      <c r="G2080" s="320">
        <v>69.599999999999994</v>
      </c>
      <c r="H2080" s="316">
        <v>4.2</v>
      </c>
      <c r="I2080" s="316">
        <v>217.9</v>
      </c>
    </row>
    <row r="2081" spans="3:9" x14ac:dyDescent="0.2">
      <c r="C2081" s="348">
        <v>44112.875</v>
      </c>
      <c r="D2081" s="320">
        <v>1031</v>
      </c>
      <c r="E2081" s="320">
        <v>0</v>
      </c>
      <c r="F2081" s="320">
        <v>17.8</v>
      </c>
      <c r="G2081" s="320">
        <v>72.099999999999994</v>
      </c>
      <c r="H2081" s="316">
        <v>2.9</v>
      </c>
      <c r="I2081" s="316">
        <v>116.7</v>
      </c>
    </row>
    <row r="2082" spans="3:9" x14ac:dyDescent="0.2">
      <c r="C2082" s="348">
        <v>44112.916666666672</v>
      </c>
      <c r="D2082" s="320">
        <v>1030.8</v>
      </c>
      <c r="E2082" s="320">
        <v>0</v>
      </c>
      <c r="F2082" s="320">
        <v>17.5</v>
      </c>
      <c r="G2082" s="320">
        <v>73.8</v>
      </c>
      <c r="H2082" s="316">
        <v>5.0999999999999996</v>
      </c>
      <c r="I2082" s="316">
        <v>209.2</v>
      </c>
    </row>
    <row r="2083" spans="3:9" x14ac:dyDescent="0.2">
      <c r="C2083" s="348">
        <v>44112.958333333328</v>
      </c>
      <c r="D2083" s="320">
        <v>1029.9000000000001</v>
      </c>
      <c r="E2083" s="320">
        <v>0</v>
      </c>
      <c r="F2083" s="320">
        <v>17.100000000000001</v>
      </c>
      <c r="G2083" s="320">
        <v>75.3</v>
      </c>
      <c r="H2083" s="316">
        <v>5.4</v>
      </c>
      <c r="I2083" s="316">
        <v>209.9</v>
      </c>
    </row>
    <row r="2084" spans="3:9" x14ac:dyDescent="0.2">
      <c r="C2084" s="348">
        <v>44113</v>
      </c>
      <c r="D2084" s="320">
        <v>1029.4000000000001</v>
      </c>
      <c r="E2084" s="320">
        <v>0</v>
      </c>
      <c r="F2084" s="320">
        <v>17.100000000000001</v>
      </c>
      <c r="G2084" s="320">
        <v>73.099999999999994</v>
      </c>
      <c r="H2084" s="316">
        <v>5</v>
      </c>
      <c r="I2084" s="316">
        <v>202.3</v>
      </c>
    </row>
    <row r="2085" spans="3:9" x14ac:dyDescent="0.2">
      <c r="C2085" s="348">
        <v>44113.041666666672</v>
      </c>
      <c r="D2085" s="320">
        <v>1028.9000000000001</v>
      </c>
      <c r="E2085" s="320">
        <v>0</v>
      </c>
      <c r="F2085" s="320">
        <v>17.100000000000001</v>
      </c>
      <c r="G2085" s="320">
        <v>72.400000000000006</v>
      </c>
      <c r="H2085" s="316">
        <v>4.2</v>
      </c>
      <c r="I2085" s="316">
        <v>196.2</v>
      </c>
    </row>
    <row r="2086" spans="3:9" x14ac:dyDescent="0.2">
      <c r="C2086" s="348">
        <v>44113.083333333328</v>
      </c>
      <c r="D2086" s="320">
        <v>1028.8</v>
      </c>
      <c r="E2086" s="320">
        <v>0</v>
      </c>
      <c r="F2086" s="320">
        <v>17.2</v>
      </c>
      <c r="G2086" s="320">
        <v>72</v>
      </c>
      <c r="H2086" s="316">
        <v>3.1</v>
      </c>
      <c r="I2086" s="316">
        <v>243.1</v>
      </c>
    </row>
    <row r="2087" spans="3:9" x14ac:dyDescent="0.2">
      <c r="C2087" s="348">
        <v>44113.125</v>
      </c>
      <c r="D2087" s="320">
        <v>1028.5999999999999</v>
      </c>
      <c r="E2087" s="320">
        <v>0</v>
      </c>
      <c r="F2087" s="320">
        <v>17.2</v>
      </c>
      <c r="G2087" s="320">
        <v>72.2</v>
      </c>
      <c r="H2087" s="316">
        <v>3.3</v>
      </c>
      <c r="I2087" s="316">
        <v>252.3</v>
      </c>
    </row>
    <row r="2088" spans="3:9" x14ac:dyDescent="0.2">
      <c r="C2088" s="348">
        <v>44113.166666666672</v>
      </c>
      <c r="D2088" s="320">
        <v>1028.5999999999999</v>
      </c>
      <c r="E2088" s="320">
        <v>0</v>
      </c>
      <c r="F2088" s="320">
        <v>17.100000000000001</v>
      </c>
      <c r="G2088" s="320">
        <v>73.400000000000006</v>
      </c>
      <c r="H2088" s="316">
        <v>3.1</v>
      </c>
      <c r="I2088" s="316">
        <v>44.7</v>
      </c>
    </row>
    <row r="2089" spans="3:9" x14ac:dyDescent="0.2">
      <c r="C2089" s="348">
        <v>44113.208333333328</v>
      </c>
      <c r="D2089" s="320">
        <v>1028.7</v>
      </c>
      <c r="E2089" s="320">
        <v>0</v>
      </c>
      <c r="F2089" s="320">
        <v>16.7</v>
      </c>
      <c r="G2089" s="320">
        <v>77</v>
      </c>
      <c r="H2089" s="316">
        <v>3.4</v>
      </c>
      <c r="I2089" s="316">
        <v>3</v>
      </c>
    </row>
    <row r="2090" spans="3:9" x14ac:dyDescent="0.2">
      <c r="C2090" s="348">
        <v>44113.25</v>
      </c>
      <c r="D2090" s="320">
        <v>1029.3</v>
      </c>
      <c r="E2090" s="320">
        <v>0</v>
      </c>
      <c r="F2090" s="320">
        <v>16.7</v>
      </c>
      <c r="G2090" s="320">
        <v>77.5</v>
      </c>
      <c r="H2090" s="316">
        <v>3.7</v>
      </c>
      <c r="I2090" s="316">
        <v>1.7</v>
      </c>
    </row>
    <row r="2091" spans="3:9" x14ac:dyDescent="0.2">
      <c r="C2091" s="348">
        <v>44113.291666666672</v>
      </c>
      <c r="D2091" s="320">
        <v>1029.5999999999999</v>
      </c>
      <c r="E2091" s="320">
        <v>0</v>
      </c>
      <c r="F2091" s="320">
        <v>16.8</v>
      </c>
      <c r="G2091" s="320">
        <v>77.099999999999994</v>
      </c>
      <c r="H2091" s="316">
        <v>3.5</v>
      </c>
      <c r="I2091" s="316">
        <v>352.5</v>
      </c>
    </row>
    <row r="2092" spans="3:9" x14ac:dyDescent="0.2">
      <c r="C2092" s="348">
        <v>44113.333333333328</v>
      </c>
      <c r="D2092" s="320">
        <v>1029.5</v>
      </c>
      <c r="E2092" s="320">
        <v>0</v>
      </c>
      <c r="F2092" s="320">
        <v>17.100000000000001</v>
      </c>
      <c r="G2092" s="320">
        <v>75.5</v>
      </c>
      <c r="H2092" s="316">
        <v>3.5</v>
      </c>
      <c r="I2092" s="316">
        <v>338</v>
      </c>
    </row>
    <row r="2093" spans="3:9" x14ac:dyDescent="0.2">
      <c r="C2093" s="348">
        <v>44113.375</v>
      </c>
      <c r="D2093" s="320">
        <v>1029.4000000000001</v>
      </c>
      <c r="E2093" s="320">
        <v>0</v>
      </c>
      <c r="F2093" s="320">
        <v>17.2</v>
      </c>
      <c r="G2093" s="320">
        <v>74.900000000000006</v>
      </c>
      <c r="H2093" s="316">
        <v>3.9</v>
      </c>
      <c r="I2093" s="316">
        <v>343.2</v>
      </c>
    </row>
    <row r="2094" spans="3:9" x14ac:dyDescent="0.2">
      <c r="C2094" s="348">
        <v>44113.416666666672</v>
      </c>
      <c r="D2094" s="320">
        <v>1028.5999999999999</v>
      </c>
      <c r="E2094" s="320">
        <v>0</v>
      </c>
      <c r="F2094" s="320">
        <v>17.8</v>
      </c>
      <c r="G2094" s="320">
        <v>71.5</v>
      </c>
      <c r="H2094" s="316">
        <v>3.6</v>
      </c>
      <c r="I2094" s="316">
        <v>320</v>
      </c>
    </row>
    <row r="2095" spans="3:9" x14ac:dyDescent="0.2">
      <c r="C2095" s="348">
        <v>44113.458333333328</v>
      </c>
      <c r="D2095" s="320">
        <v>1027.7</v>
      </c>
      <c r="E2095" s="320">
        <v>0</v>
      </c>
      <c r="F2095" s="320">
        <v>18.8</v>
      </c>
      <c r="G2095" s="320">
        <v>66.7</v>
      </c>
      <c r="H2095" s="316">
        <v>4.0999999999999996</v>
      </c>
      <c r="I2095" s="316">
        <v>318.3</v>
      </c>
    </row>
    <row r="2096" spans="3:9" x14ac:dyDescent="0.2">
      <c r="C2096" s="348">
        <v>44113.5</v>
      </c>
      <c r="D2096" s="320">
        <v>1026.5999999999999</v>
      </c>
      <c r="E2096" s="320">
        <v>0</v>
      </c>
      <c r="F2096" s="320">
        <v>18.899999999999999</v>
      </c>
      <c r="G2096" s="320">
        <v>68</v>
      </c>
      <c r="H2096" s="316">
        <v>5</v>
      </c>
      <c r="I2096" s="316">
        <v>320.3</v>
      </c>
    </row>
    <row r="2097" spans="3:9" x14ac:dyDescent="0.2">
      <c r="C2097" s="348">
        <v>44113.541666666672</v>
      </c>
      <c r="D2097" s="320">
        <v>1025.7</v>
      </c>
      <c r="E2097" s="320">
        <v>0</v>
      </c>
      <c r="F2097" s="320">
        <v>19.3</v>
      </c>
      <c r="G2097" s="320">
        <v>66.099999999999994</v>
      </c>
      <c r="H2097" s="316">
        <v>5</v>
      </c>
      <c r="I2097" s="316">
        <v>317.10000000000002</v>
      </c>
    </row>
    <row r="2098" spans="3:9" x14ac:dyDescent="0.2">
      <c r="C2098" s="348">
        <v>44113.583333333328</v>
      </c>
      <c r="D2098" s="320">
        <v>1025.5999999999999</v>
      </c>
      <c r="E2098" s="320">
        <v>0</v>
      </c>
      <c r="F2098" s="320">
        <v>19.399999999999999</v>
      </c>
      <c r="G2098" s="320">
        <v>65.7</v>
      </c>
      <c r="H2098" s="316">
        <v>5.5</v>
      </c>
      <c r="I2098" s="316">
        <v>318.10000000000002</v>
      </c>
    </row>
    <row r="2099" spans="3:9" x14ac:dyDescent="0.2">
      <c r="C2099" s="348">
        <v>44113.625</v>
      </c>
      <c r="D2099" s="320">
        <v>1026.0999999999999</v>
      </c>
      <c r="E2099" s="320">
        <v>0</v>
      </c>
      <c r="F2099" s="320">
        <v>18.3</v>
      </c>
      <c r="G2099" s="320">
        <v>70</v>
      </c>
      <c r="H2099" s="316">
        <v>4.5</v>
      </c>
      <c r="I2099" s="316">
        <v>332.3</v>
      </c>
    </row>
    <row r="2100" spans="3:9" x14ac:dyDescent="0.2">
      <c r="C2100" s="348">
        <v>44113.666666666672</v>
      </c>
      <c r="D2100" s="320">
        <v>1026.8</v>
      </c>
      <c r="E2100" s="320">
        <v>0</v>
      </c>
      <c r="F2100" s="320">
        <v>17.8</v>
      </c>
      <c r="G2100" s="320">
        <v>72.5</v>
      </c>
      <c r="H2100" s="316">
        <v>3.5</v>
      </c>
      <c r="I2100" s="316">
        <v>339.1</v>
      </c>
    </row>
    <row r="2101" spans="3:9" x14ac:dyDescent="0.2">
      <c r="C2101" s="348">
        <v>44113.708333333328</v>
      </c>
      <c r="D2101" s="320">
        <v>1027.5999999999999</v>
      </c>
      <c r="E2101" s="320">
        <v>0</v>
      </c>
      <c r="F2101" s="320">
        <v>17.3</v>
      </c>
      <c r="G2101" s="320">
        <v>74.3</v>
      </c>
      <c r="H2101" s="316">
        <v>3.3</v>
      </c>
      <c r="I2101" s="316">
        <v>349.5</v>
      </c>
    </row>
    <row r="2102" spans="3:9" x14ac:dyDescent="0.2">
      <c r="C2102" s="348">
        <v>44113.75</v>
      </c>
      <c r="D2102" s="320">
        <v>1028.5</v>
      </c>
      <c r="E2102" s="320">
        <v>0</v>
      </c>
      <c r="F2102" s="320">
        <v>17.3</v>
      </c>
      <c r="G2102" s="320">
        <v>74</v>
      </c>
      <c r="H2102" s="316">
        <v>3.5</v>
      </c>
      <c r="I2102" s="316">
        <v>357.3</v>
      </c>
    </row>
    <row r="2103" spans="3:9" x14ac:dyDescent="0.2">
      <c r="C2103" s="348">
        <v>44113.791666666672</v>
      </c>
      <c r="D2103" s="320">
        <v>1029.2</v>
      </c>
      <c r="E2103" s="320">
        <v>0</v>
      </c>
      <c r="F2103" s="320">
        <v>17.3</v>
      </c>
      <c r="G2103" s="320">
        <v>74.3</v>
      </c>
      <c r="H2103" s="316">
        <v>3.7</v>
      </c>
      <c r="I2103" s="316">
        <v>0.4</v>
      </c>
    </row>
    <row r="2104" spans="3:9" x14ac:dyDescent="0.2">
      <c r="C2104" s="348">
        <v>44113.833333333328</v>
      </c>
      <c r="D2104" s="320">
        <v>1029.8</v>
      </c>
      <c r="E2104" s="320">
        <v>0</v>
      </c>
      <c r="F2104" s="320">
        <v>17.3</v>
      </c>
      <c r="G2104" s="320">
        <v>74.2</v>
      </c>
      <c r="H2104" s="316">
        <v>3.1</v>
      </c>
      <c r="I2104" s="316">
        <v>341.3</v>
      </c>
    </row>
    <row r="2105" spans="3:9" x14ac:dyDescent="0.2">
      <c r="C2105" s="348">
        <v>44113.875</v>
      </c>
      <c r="D2105" s="320">
        <v>1029.9000000000001</v>
      </c>
      <c r="E2105" s="320">
        <v>0</v>
      </c>
      <c r="F2105" s="320">
        <v>17.100000000000001</v>
      </c>
      <c r="G2105" s="320">
        <v>75.599999999999994</v>
      </c>
      <c r="H2105" s="316">
        <v>2.8</v>
      </c>
      <c r="I2105" s="316">
        <v>318.5</v>
      </c>
    </row>
    <row r="2106" spans="3:9" x14ac:dyDescent="0.2">
      <c r="C2106" s="348">
        <v>44113.916666666672</v>
      </c>
      <c r="D2106" s="320">
        <v>1030.3</v>
      </c>
      <c r="E2106" s="320">
        <v>0</v>
      </c>
      <c r="F2106" s="320">
        <v>16.899999999999999</v>
      </c>
      <c r="G2106" s="320">
        <v>76.400000000000006</v>
      </c>
      <c r="H2106" s="316">
        <v>3.3</v>
      </c>
      <c r="I2106" s="316">
        <v>353.2</v>
      </c>
    </row>
    <row r="2107" spans="3:9" x14ac:dyDescent="0.2">
      <c r="C2107" s="348">
        <v>44113.958333333328</v>
      </c>
      <c r="D2107" s="320">
        <v>1029.7</v>
      </c>
      <c r="E2107" s="320">
        <v>0</v>
      </c>
      <c r="F2107" s="320">
        <v>16.899999999999999</v>
      </c>
      <c r="G2107" s="320">
        <v>76.8</v>
      </c>
      <c r="H2107" s="316">
        <v>3.1</v>
      </c>
      <c r="I2107" s="316">
        <v>348.5</v>
      </c>
    </row>
    <row r="2108" spans="3:9" x14ac:dyDescent="0.2">
      <c r="C2108" s="348">
        <v>44114</v>
      </c>
      <c r="D2108" s="320">
        <v>1029.4000000000001</v>
      </c>
      <c r="E2108" s="320">
        <v>0</v>
      </c>
      <c r="F2108" s="320">
        <v>16.8</v>
      </c>
      <c r="G2108" s="320">
        <v>76.5</v>
      </c>
      <c r="H2108" s="316">
        <v>3.3</v>
      </c>
      <c r="I2108" s="316">
        <v>358.5</v>
      </c>
    </row>
    <row r="2109" spans="3:9" x14ac:dyDescent="0.2">
      <c r="C2109" s="348">
        <v>44114.041666666672</v>
      </c>
      <c r="D2109" s="320">
        <v>1029.0999999999999</v>
      </c>
      <c r="E2109" s="320">
        <v>0</v>
      </c>
      <c r="F2109" s="320">
        <v>16.8</v>
      </c>
      <c r="G2109" s="320">
        <v>76</v>
      </c>
      <c r="H2109" s="316">
        <v>3.1</v>
      </c>
      <c r="I2109" s="316">
        <v>349.3</v>
      </c>
    </row>
    <row r="2110" spans="3:9" x14ac:dyDescent="0.2">
      <c r="C2110" s="348">
        <v>44114.083333333328</v>
      </c>
      <c r="D2110" s="320">
        <v>1029</v>
      </c>
      <c r="E2110" s="320">
        <v>0</v>
      </c>
      <c r="F2110" s="320">
        <v>16.7</v>
      </c>
      <c r="G2110" s="320">
        <v>75.400000000000006</v>
      </c>
      <c r="H2110" s="316">
        <v>3.1</v>
      </c>
      <c r="I2110" s="316">
        <v>4.0999999999999996</v>
      </c>
    </row>
    <row r="2111" spans="3:9" x14ac:dyDescent="0.2">
      <c r="C2111" s="348">
        <v>44114.125</v>
      </c>
      <c r="D2111" s="320">
        <v>1028.5</v>
      </c>
      <c r="E2111" s="320">
        <v>0</v>
      </c>
      <c r="F2111" s="320">
        <v>16.899999999999999</v>
      </c>
      <c r="G2111" s="320">
        <v>73.2</v>
      </c>
      <c r="H2111" s="316">
        <v>2.9</v>
      </c>
      <c r="I2111" s="316">
        <v>359.6</v>
      </c>
    </row>
    <row r="2112" spans="3:9" x14ac:dyDescent="0.2">
      <c r="C2112" s="348">
        <v>44114.166666666672</v>
      </c>
      <c r="D2112" s="320">
        <v>1028.8</v>
      </c>
      <c r="E2112" s="320">
        <v>0</v>
      </c>
      <c r="F2112" s="320">
        <v>16.8</v>
      </c>
      <c r="G2112" s="320">
        <v>74.099999999999994</v>
      </c>
      <c r="H2112" s="316">
        <v>3</v>
      </c>
      <c r="I2112" s="316">
        <v>348.7</v>
      </c>
    </row>
    <row r="2113" spans="3:9" x14ac:dyDescent="0.2">
      <c r="C2113" s="348">
        <v>44114.208333333328</v>
      </c>
      <c r="D2113" s="320">
        <v>1029.4000000000001</v>
      </c>
      <c r="E2113" s="320">
        <v>0</v>
      </c>
      <c r="F2113" s="320">
        <v>16.5</v>
      </c>
      <c r="G2113" s="320">
        <v>76</v>
      </c>
      <c r="H2113" s="316">
        <v>2.8</v>
      </c>
      <c r="I2113" s="316">
        <v>341.7</v>
      </c>
    </row>
    <row r="2114" spans="3:9" x14ac:dyDescent="0.2">
      <c r="C2114" s="348">
        <v>44114.25</v>
      </c>
      <c r="D2114" s="320">
        <v>1029.7</v>
      </c>
      <c r="E2114" s="320">
        <v>0</v>
      </c>
      <c r="F2114" s="320">
        <v>16.7</v>
      </c>
      <c r="G2114" s="320">
        <v>75.400000000000006</v>
      </c>
      <c r="H2114" s="316">
        <v>2.7</v>
      </c>
      <c r="I2114" s="316">
        <v>324</v>
      </c>
    </row>
    <row r="2115" spans="3:9" x14ac:dyDescent="0.2">
      <c r="C2115" s="348">
        <v>44114.291666666672</v>
      </c>
      <c r="D2115" s="320">
        <v>1030.4000000000001</v>
      </c>
      <c r="E2115" s="320">
        <v>0</v>
      </c>
      <c r="F2115" s="320">
        <v>17.100000000000001</v>
      </c>
      <c r="G2115" s="320">
        <v>74.099999999999994</v>
      </c>
      <c r="H2115" s="316">
        <v>3.4</v>
      </c>
      <c r="I2115" s="316">
        <v>336.8</v>
      </c>
    </row>
    <row r="2116" spans="3:9" x14ac:dyDescent="0.2">
      <c r="C2116" s="348">
        <v>44114.333333333328</v>
      </c>
      <c r="D2116" s="320">
        <v>1030.3</v>
      </c>
      <c r="E2116" s="320">
        <v>0</v>
      </c>
      <c r="F2116" s="320">
        <v>17.600000000000001</v>
      </c>
      <c r="G2116" s="320">
        <v>71.5</v>
      </c>
      <c r="H2116" s="316">
        <v>3.6</v>
      </c>
      <c r="I2116" s="316">
        <v>343.4</v>
      </c>
    </row>
    <row r="2117" spans="3:9" x14ac:dyDescent="0.2">
      <c r="C2117" s="348">
        <v>44114.375</v>
      </c>
      <c r="D2117" s="320">
        <v>1029.5999999999999</v>
      </c>
      <c r="E2117" s="320">
        <v>0</v>
      </c>
      <c r="F2117" s="320">
        <v>17.899999999999999</v>
      </c>
      <c r="G2117" s="320">
        <v>66.5</v>
      </c>
      <c r="H2117" s="316">
        <v>4.3</v>
      </c>
      <c r="I2117" s="316">
        <v>351.3</v>
      </c>
    </row>
    <row r="2118" spans="3:9" x14ac:dyDescent="0.2">
      <c r="C2118" s="348">
        <v>44114.416666666672</v>
      </c>
      <c r="D2118" s="320">
        <v>1029</v>
      </c>
      <c r="E2118" s="320">
        <v>0</v>
      </c>
      <c r="F2118" s="320">
        <v>18.7</v>
      </c>
      <c r="G2118" s="320">
        <v>64.8</v>
      </c>
      <c r="H2118" s="316">
        <v>4.8</v>
      </c>
      <c r="I2118" s="316">
        <v>333.9</v>
      </c>
    </row>
    <row r="2119" spans="3:9" x14ac:dyDescent="0.2">
      <c r="C2119" s="348">
        <v>44114.458333333328</v>
      </c>
      <c r="D2119" s="320">
        <v>1028</v>
      </c>
      <c r="E2119" s="320">
        <v>0</v>
      </c>
      <c r="F2119" s="320">
        <v>19.399999999999999</v>
      </c>
      <c r="G2119" s="320">
        <v>63</v>
      </c>
      <c r="H2119" s="316">
        <v>4.8</v>
      </c>
      <c r="I2119" s="316">
        <v>318.8</v>
      </c>
    </row>
    <row r="2120" spans="3:9" x14ac:dyDescent="0.2">
      <c r="C2120" s="348">
        <v>44114.5</v>
      </c>
      <c r="D2120" s="320">
        <v>1027.5</v>
      </c>
      <c r="E2120" s="320">
        <v>0</v>
      </c>
      <c r="F2120" s="320">
        <v>19.899999999999999</v>
      </c>
      <c r="G2120" s="320">
        <v>59.7</v>
      </c>
      <c r="H2120" s="316">
        <v>5.5</v>
      </c>
      <c r="I2120" s="316">
        <v>320</v>
      </c>
    </row>
    <row r="2121" spans="3:9" x14ac:dyDescent="0.2">
      <c r="C2121" s="348">
        <v>44114.541666666672</v>
      </c>
      <c r="D2121" s="320">
        <v>1027.0999999999999</v>
      </c>
      <c r="E2121" s="320">
        <v>0</v>
      </c>
      <c r="F2121" s="320">
        <v>20</v>
      </c>
      <c r="G2121" s="320">
        <v>57.4</v>
      </c>
      <c r="H2121" s="316">
        <v>5.5</v>
      </c>
      <c r="I2121" s="316">
        <v>319.5</v>
      </c>
    </row>
    <row r="2122" spans="3:9" x14ac:dyDescent="0.2">
      <c r="C2122" s="348">
        <v>44114.583333333328</v>
      </c>
      <c r="D2122" s="320">
        <v>1027.0999999999999</v>
      </c>
      <c r="E2122" s="320">
        <v>0</v>
      </c>
      <c r="F2122" s="320">
        <v>19.8</v>
      </c>
      <c r="G2122" s="320">
        <v>58.8</v>
      </c>
      <c r="H2122" s="316">
        <v>4.9000000000000004</v>
      </c>
      <c r="I2122" s="316">
        <v>326.89999999999998</v>
      </c>
    </row>
    <row r="2123" spans="3:9" x14ac:dyDescent="0.2">
      <c r="C2123" s="348">
        <v>44114.625</v>
      </c>
      <c r="D2123" s="320">
        <v>1027.5999999999999</v>
      </c>
      <c r="E2123" s="320">
        <v>0</v>
      </c>
      <c r="F2123" s="320">
        <v>19.7</v>
      </c>
      <c r="G2123" s="320">
        <v>60</v>
      </c>
      <c r="H2123" s="316">
        <v>4.8</v>
      </c>
      <c r="I2123" s="316">
        <v>317.2</v>
      </c>
    </row>
    <row r="2124" spans="3:9" x14ac:dyDescent="0.2">
      <c r="C2124" s="348">
        <v>44114.666666666672</v>
      </c>
      <c r="D2124" s="320">
        <v>1028.2</v>
      </c>
      <c r="E2124" s="320">
        <v>0</v>
      </c>
      <c r="F2124" s="320">
        <v>18.8</v>
      </c>
      <c r="G2124" s="320">
        <v>63.5</v>
      </c>
      <c r="H2124" s="316">
        <v>4.2</v>
      </c>
      <c r="I2124" s="316">
        <v>323.89999999999998</v>
      </c>
    </row>
    <row r="2125" spans="3:9" x14ac:dyDescent="0.2">
      <c r="C2125" s="348">
        <v>44114.708333333328</v>
      </c>
      <c r="D2125" s="320">
        <v>1028.8</v>
      </c>
      <c r="E2125" s="320">
        <v>0</v>
      </c>
      <c r="F2125" s="320">
        <v>18.399999999999999</v>
      </c>
      <c r="G2125" s="320">
        <v>64</v>
      </c>
      <c r="H2125" s="316">
        <v>3.4</v>
      </c>
      <c r="I2125" s="316">
        <v>324.5</v>
      </c>
    </row>
    <row r="2126" spans="3:9" x14ac:dyDescent="0.2">
      <c r="C2126" s="348">
        <v>44114.75</v>
      </c>
      <c r="D2126" s="320">
        <v>1029.2</v>
      </c>
      <c r="E2126" s="320">
        <v>0</v>
      </c>
      <c r="F2126" s="320">
        <v>18</v>
      </c>
      <c r="G2126" s="320">
        <v>64.5</v>
      </c>
      <c r="H2126" s="316">
        <v>2.9</v>
      </c>
      <c r="I2126" s="316">
        <v>326.89999999999998</v>
      </c>
    </row>
    <row r="2127" spans="3:9" x14ac:dyDescent="0.2">
      <c r="C2127" s="348">
        <v>44114.791666666672</v>
      </c>
      <c r="D2127" s="320">
        <v>1030.2</v>
      </c>
      <c r="E2127" s="320">
        <v>0</v>
      </c>
      <c r="F2127" s="320">
        <v>17.7</v>
      </c>
      <c r="G2127" s="320">
        <v>65.8</v>
      </c>
      <c r="H2127" s="316">
        <v>3.1</v>
      </c>
      <c r="I2127" s="316">
        <v>346.1</v>
      </c>
    </row>
    <row r="2128" spans="3:9" x14ac:dyDescent="0.2">
      <c r="C2128" s="348">
        <v>44114.833333333328</v>
      </c>
      <c r="D2128" s="320">
        <v>1030.7</v>
      </c>
      <c r="E2128" s="320">
        <v>0</v>
      </c>
      <c r="F2128" s="320">
        <v>17.7</v>
      </c>
      <c r="G2128" s="320">
        <v>67.3</v>
      </c>
      <c r="H2128" s="316">
        <v>4</v>
      </c>
      <c r="I2128" s="316">
        <v>346.5</v>
      </c>
    </row>
    <row r="2129" spans="3:9" x14ac:dyDescent="0.2">
      <c r="C2129" s="348">
        <v>44114.875</v>
      </c>
      <c r="D2129" s="320">
        <v>1030.8</v>
      </c>
      <c r="E2129" s="320">
        <v>0</v>
      </c>
      <c r="F2129" s="320">
        <v>17.5</v>
      </c>
      <c r="G2129" s="320">
        <v>71.099999999999994</v>
      </c>
      <c r="H2129" s="316">
        <v>2.9</v>
      </c>
      <c r="I2129" s="316">
        <v>329.1</v>
      </c>
    </row>
    <row r="2130" spans="3:9" x14ac:dyDescent="0.2">
      <c r="C2130" s="348">
        <v>44114.916666666672</v>
      </c>
      <c r="D2130" s="320">
        <v>1030.9000000000001</v>
      </c>
      <c r="E2130" s="320">
        <v>0</v>
      </c>
      <c r="F2130" s="320">
        <v>17.100000000000001</v>
      </c>
      <c r="G2130" s="320">
        <v>73.400000000000006</v>
      </c>
      <c r="H2130" s="316">
        <v>2.7</v>
      </c>
      <c r="I2130" s="316">
        <v>333.4</v>
      </c>
    </row>
    <row r="2131" spans="3:9" x14ac:dyDescent="0.2">
      <c r="C2131" s="348">
        <v>44114.958333333328</v>
      </c>
      <c r="D2131" s="320">
        <v>1030.7</v>
      </c>
      <c r="E2131" s="320">
        <v>0</v>
      </c>
      <c r="F2131" s="320">
        <v>17.100000000000001</v>
      </c>
      <c r="G2131" s="320">
        <v>71.900000000000006</v>
      </c>
      <c r="H2131" s="316">
        <v>2.4</v>
      </c>
      <c r="I2131" s="316">
        <v>325.10000000000002</v>
      </c>
    </row>
    <row r="2132" spans="3:9" x14ac:dyDescent="0.2">
      <c r="C2132" s="348">
        <v>44115</v>
      </c>
      <c r="D2132" s="320">
        <v>1030</v>
      </c>
      <c r="E2132" s="320">
        <v>0</v>
      </c>
      <c r="F2132" s="320">
        <v>17.100000000000001</v>
      </c>
      <c r="G2132" s="320">
        <v>70.2</v>
      </c>
      <c r="H2132" s="316">
        <v>2.6</v>
      </c>
      <c r="I2132" s="316">
        <v>347.9</v>
      </c>
    </row>
    <row r="2133" spans="3:9" x14ac:dyDescent="0.2">
      <c r="C2133" s="348">
        <v>44115.041666666672</v>
      </c>
      <c r="D2133" s="320">
        <v>1029.3</v>
      </c>
      <c r="E2133" s="320">
        <v>0</v>
      </c>
      <c r="F2133" s="320">
        <v>17.3</v>
      </c>
      <c r="G2133" s="320">
        <v>68.2</v>
      </c>
      <c r="H2133" s="316">
        <v>2.8</v>
      </c>
      <c r="I2133" s="316">
        <v>318.3</v>
      </c>
    </row>
    <row r="2134" spans="3:9" x14ac:dyDescent="0.2">
      <c r="C2134" s="348">
        <v>44115.083333333328</v>
      </c>
      <c r="D2134" s="320">
        <v>1029</v>
      </c>
      <c r="E2134" s="320">
        <v>0</v>
      </c>
      <c r="F2134" s="320">
        <v>16.899999999999999</v>
      </c>
      <c r="G2134" s="320">
        <v>70.7</v>
      </c>
      <c r="H2134" s="316">
        <v>2.7</v>
      </c>
      <c r="I2134" s="316">
        <v>335.6</v>
      </c>
    </row>
    <row r="2135" spans="3:9" x14ac:dyDescent="0.2">
      <c r="C2135" s="348">
        <v>44115.125</v>
      </c>
      <c r="D2135" s="320">
        <v>1028.7</v>
      </c>
      <c r="E2135" s="320">
        <v>0</v>
      </c>
      <c r="F2135" s="320">
        <v>16.8</v>
      </c>
      <c r="G2135" s="320">
        <v>68.900000000000006</v>
      </c>
      <c r="H2135" s="316">
        <v>2.9</v>
      </c>
      <c r="I2135" s="316">
        <v>66</v>
      </c>
    </row>
    <row r="2136" spans="3:9" x14ac:dyDescent="0.2">
      <c r="C2136" s="348">
        <v>44115.166666666672</v>
      </c>
      <c r="D2136" s="320">
        <v>1028.7</v>
      </c>
      <c r="E2136" s="320">
        <v>0</v>
      </c>
      <c r="F2136" s="320">
        <v>17.100000000000001</v>
      </c>
      <c r="G2136" s="320">
        <v>66.900000000000006</v>
      </c>
      <c r="H2136" s="316">
        <v>2.9</v>
      </c>
      <c r="I2136" s="316">
        <v>142.9</v>
      </c>
    </row>
    <row r="2137" spans="3:9" x14ac:dyDescent="0.2">
      <c r="C2137" s="348">
        <v>44115.208333333328</v>
      </c>
      <c r="D2137" s="320">
        <v>1029.0999999999999</v>
      </c>
      <c r="E2137" s="320">
        <v>0</v>
      </c>
      <c r="F2137" s="320">
        <v>17.2</v>
      </c>
      <c r="G2137" s="320">
        <v>65.7</v>
      </c>
      <c r="H2137" s="316">
        <v>3.4</v>
      </c>
      <c r="I2137" s="316">
        <v>198.4</v>
      </c>
    </row>
    <row r="2138" spans="3:9" x14ac:dyDescent="0.2">
      <c r="C2138" s="348">
        <v>44115.25</v>
      </c>
      <c r="D2138" s="320">
        <v>1029.2</v>
      </c>
      <c r="E2138" s="320">
        <v>0</v>
      </c>
      <c r="F2138" s="320">
        <v>17.2</v>
      </c>
      <c r="G2138" s="320">
        <v>65</v>
      </c>
      <c r="H2138" s="316">
        <v>4.3</v>
      </c>
      <c r="I2138" s="316">
        <v>161.19999999999999</v>
      </c>
    </row>
    <row r="2139" spans="3:9" x14ac:dyDescent="0.2">
      <c r="C2139" s="348">
        <v>44115.291666666672</v>
      </c>
      <c r="D2139" s="320">
        <v>1029.8</v>
      </c>
      <c r="E2139" s="320">
        <v>0</v>
      </c>
      <c r="F2139" s="320">
        <v>17.899999999999999</v>
      </c>
      <c r="G2139" s="320">
        <v>62.8</v>
      </c>
      <c r="H2139" s="316">
        <v>3.3</v>
      </c>
      <c r="I2139" s="316">
        <v>177.9</v>
      </c>
    </row>
    <row r="2140" spans="3:9" x14ac:dyDescent="0.2">
      <c r="C2140" s="348">
        <v>44115.333333333328</v>
      </c>
      <c r="D2140" s="320">
        <v>1029.2</v>
      </c>
      <c r="E2140" s="320">
        <v>0</v>
      </c>
      <c r="F2140" s="320">
        <v>19.2</v>
      </c>
      <c r="G2140" s="320">
        <v>60.5</v>
      </c>
      <c r="H2140" s="316">
        <v>4.9000000000000004</v>
      </c>
      <c r="I2140" s="316">
        <v>312.2</v>
      </c>
    </row>
    <row r="2141" spans="3:9" x14ac:dyDescent="0.2">
      <c r="C2141" s="348">
        <v>44115.375</v>
      </c>
      <c r="D2141" s="320">
        <v>1028.5</v>
      </c>
      <c r="E2141" s="320">
        <v>0</v>
      </c>
      <c r="F2141" s="320">
        <v>19.5</v>
      </c>
      <c r="G2141" s="320">
        <v>60.8</v>
      </c>
      <c r="H2141" s="316">
        <v>5</v>
      </c>
      <c r="I2141" s="316">
        <v>303.60000000000002</v>
      </c>
    </row>
    <row r="2142" spans="3:9" x14ac:dyDescent="0.2">
      <c r="C2142" s="348">
        <v>44115.416666666672</v>
      </c>
      <c r="D2142" s="320">
        <v>1027.5</v>
      </c>
      <c r="E2142" s="320">
        <v>0</v>
      </c>
      <c r="F2142" s="320">
        <v>19.899999999999999</v>
      </c>
      <c r="G2142" s="320">
        <v>58.3</v>
      </c>
      <c r="H2142" s="316">
        <v>5.0999999999999996</v>
      </c>
      <c r="I2142" s="316">
        <v>315.10000000000002</v>
      </c>
    </row>
    <row r="2143" spans="3:9" x14ac:dyDescent="0.2">
      <c r="C2143" s="348">
        <v>44115.458333333328</v>
      </c>
      <c r="D2143" s="320">
        <v>1027.3</v>
      </c>
      <c r="E2143" s="320">
        <v>0</v>
      </c>
      <c r="F2143" s="320">
        <v>20</v>
      </c>
      <c r="G2143" s="320">
        <v>59</v>
      </c>
      <c r="H2143" s="316">
        <v>5.4</v>
      </c>
      <c r="I2143" s="316">
        <v>322.39999999999998</v>
      </c>
    </row>
    <row r="2144" spans="3:9" x14ac:dyDescent="0.2">
      <c r="C2144" s="348">
        <v>44115.5</v>
      </c>
      <c r="D2144" s="320">
        <v>1027</v>
      </c>
      <c r="E2144" s="320">
        <v>0</v>
      </c>
      <c r="F2144" s="320">
        <v>20.2</v>
      </c>
      <c r="G2144" s="320">
        <v>58.7</v>
      </c>
      <c r="H2144" s="316">
        <v>5.6</v>
      </c>
      <c r="I2144" s="316">
        <v>319.89999999999998</v>
      </c>
    </row>
    <row r="2145" spans="3:9" x14ac:dyDescent="0.2">
      <c r="C2145" s="348">
        <v>44115.541666666672</v>
      </c>
      <c r="D2145" s="320">
        <v>1026.4000000000001</v>
      </c>
      <c r="E2145" s="320">
        <v>0</v>
      </c>
      <c r="F2145" s="320">
        <v>20.399999999999999</v>
      </c>
      <c r="G2145" s="320">
        <v>59.3</v>
      </c>
      <c r="H2145" s="316">
        <v>5.0999999999999996</v>
      </c>
      <c r="I2145" s="316">
        <v>319.8</v>
      </c>
    </row>
    <row r="2146" spans="3:9" x14ac:dyDescent="0.2">
      <c r="C2146" s="348">
        <v>44115.583333333328</v>
      </c>
      <c r="D2146" s="320">
        <v>1026.2</v>
      </c>
      <c r="E2146" s="320">
        <v>0</v>
      </c>
      <c r="F2146" s="320">
        <v>20.399999999999999</v>
      </c>
      <c r="G2146" s="320">
        <v>59.2</v>
      </c>
      <c r="H2146" s="316">
        <v>5.4</v>
      </c>
      <c r="I2146" s="316">
        <v>301.3</v>
      </c>
    </row>
    <row r="2147" spans="3:9" x14ac:dyDescent="0.2">
      <c r="C2147" s="348">
        <v>44115.625</v>
      </c>
      <c r="D2147" s="320">
        <v>1026.4000000000001</v>
      </c>
      <c r="E2147" s="320">
        <v>0</v>
      </c>
      <c r="F2147" s="320">
        <v>20.100000000000001</v>
      </c>
      <c r="G2147" s="320">
        <v>59.6</v>
      </c>
      <c r="H2147" s="316">
        <v>5.0999999999999996</v>
      </c>
      <c r="I2147" s="316">
        <v>300.2</v>
      </c>
    </row>
    <row r="2148" spans="3:9" x14ac:dyDescent="0.2">
      <c r="C2148" s="348">
        <v>44115.666666666672</v>
      </c>
      <c r="D2148" s="320">
        <v>1027.0999999999999</v>
      </c>
      <c r="E2148" s="320">
        <v>0</v>
      </c>
      <c r="F2148" s="320">
        <v>19.399999999999999</v>
      </c>
      <c r="G2148" s="320">
        <v>62.5</v>
      </c>
      <c r="H2148" s="316">
        <v>4.5999999999999996</v>
      </c>
      <c r="I2148" s="316">
        <v>299.39999999999998</v>
      </c>
    </row>
    <row r="2149" spans="3:9" x14ac:dyDescent="0.2">
      <c r="C2149" s="348">
        <v>44115.708333333328</v>
      </c>
      <c r="D2149" s="320">
        <v>1027.7</v>
      </c>
      <c r="E2149" s="320">
        <v>0</v>
      </c>
      <c r="F2149" s="320">
        <v>18.600000000000001</v>
      </c>
      <c r="G2149" s="320">
        <v>64.900000000000006</v>
      </c>
      <c r="H2149" s="316">
        <v>4.0999999999999996</v>
      </c>
      <c r="I2149" s="316">
        <v>297</v>
      </c>
    </row>
    <row r="2150" spans="3:9" x14ac:dyDescent="0.2">
      <c r="C2150" s="348">
        <v>44115.75</v>
      </c>
      <c r="D2150" s="320">
        <v>1028.3</v>
      </c>
      <c r="E2150" s="320">
        <v>0</v>
      </c>
      <c r="F2150" s="320">
        <v>17.899999999999999</v>
      </c>
      <c r="G2150" s="320">
        <v>67.599999999999994</v>
      </c>
      <c r="H2150" s="316">
        <v>3.9</v>
      </c>
      <c r="I2150" s="316">
        <v>289.2</v>
      </c>
    </row>
    <row r="2151" spans="3:9" x14ac:dyDescent="0.2">
      <c r="C2151" s="348">
        <v>44115.791666666672</v>
      </c>
      <c r="D2151" s="320">
        <v>1029.0999999999999</v>
      </c>
      <c r="E2151" s="320">
        <v>0</v>
      </c>
      <c r="F2151" s="320">
        <v>17.399999999999999</v>
      </c>
      <c r="G2151" s="320">
        <v>70.599999999999994</v>
      </c>
      <c r="H2151" s="316">
        <v>2.8</v>
      </c>
      <c r="I2151" s="316">
        <v>324.7</v>
      </c>
    </row>
    <row r="2152" spans="3:9" x14ac:dyDescent="0.2">
      <c r="C2152" s="348">
        <v>44115.833333333328</v>
      </c>
      <c r="D2152" s="320">
        <v>1029</v>
      </c>
      <c r="E2152" s="320">
        <v>0</v>
      </c>
      <c r="F2152" s="320">
        <v>17.2</v>
      </c>
      <c r="G2152" s="320">
        <v>72</v>
      </c>
      <c r="H2152" s="316">
        <v>2.4</v>
      </c>
      <c r="I2152" s="316">
        <v>358</v>
      </c>
    </row>
    <row r="2153" spans="3:9" x14ac:dyDescent="0.2">
      <c r="C2153" s="348">
        <v>44115.875</v>
      </c>
      <c r="D2153" s="320">
        <v>1029.2</v>
      </c>
      <c r="E2153" s="320">
        <v>0</v>
      </c>
      <c r="F2153" s="320">
        <v>17.2</v>
      </c>
      <c r="G2153" s="320">
        <v>71.5</v>
      </c>
      <c r="H2153" s="316">
        <v>3.4</v>
      </c>
      <c r="I2153" s="316">
        <v>357.3</v>
      </c>
    </row>
    <row r="2154" spans="3:9" x14ac:dyDescent="0.2">
      <c r="C2154" s="348">
        <v>44115.916666666672</v>
      </c>
      <c r="D2154" s="320">
        <v>1029.7</v>
      </c>
      <c r="E2154" s="320">
        <v>0</v>
      </c>
      <c r="F2154" s="320">
        <v>16.899999999999999</v>
      </c>
      <c r="G2154" s="320">
        <v>69.5</v>
      </c>
      <c r="H2154" s="316">
        <v>3</v>
      </c>
      <c r="I2154" s="316">
        <v>52.5</v>
      </c>
    </row>
    <row r="2155" spans="3:9" x14ac:dyDescent="0.2">
      <c r="C2155" s="348">
        <v>44115.958333333328</v>
      </c>
      <c r="D2155" s="320">
        <v>1029.0999999999999</v>
      </c>
      <c r="E2155" s="320">
        <v>0</v>
      </c>
      <c r="F2155" s="320">
        <v>16.8</v>
      </c>
      <c r="G2155" s="320">
        <v>69.900000000000006</v>
      </c>
      <c r="H2155" s="316">
        <v>3.2</v>
      </c>
      <c r="I2155" s="316">
        <v>59.7</v>
      </c>
    </row>
    <row r="2156" spans="3:9" x14ac:dyDescent="0.2">
      <c r="C2156" s="348">
        <v>44116</v>
      </c>
      <c r="D2156" s="320">
        <v>1028.8</v>
      </c>
      <c r="E2156" s="320">
        <v>0</v>
      </c>
      <c r="F2156" s="320">
        <v>17.2</v>
      </c>
      <c r="G2156" s="320">
        <v>69.8</v>
      </c>
      <c r="H2156" s="316">
        <v>2.7</v>
      </c>
      <c r="I2156" s="316">
        <v>77.599999999999994</v>
      </c>
    </row>
    <row r="2157" spans="3:9" x14ac:dyDescent="0.2">
      <c r="C2157" s="348">
        <v>44116.041666666672</v>
      </c>
      <c r="D2157" s="320">
        <v>1028.5</v>
      </c>
      <c r="E2157" s="320">
        <v>0</v>
      </c>
      <c r="F2157" s="320">
        <v>17.100000000000001</v>
      </c>
      <c r="G2157" s="320">
        <v>71.7</v>
      </c>
      <c r="H2157" s="316">
        <v>2.9</v>
      </c>
      <c r="I2157" s="316">
        <v>310.39999999999998</v>
      </c>
    </row>
    <row r="2158" spans="3:9" x14ac:dyDescent="0.2">
      <c r="C2158" s="348">
        <v>44116.083333333328</v>
      </c>
      <c r="D2158" s="320">
        <v>1027.8</v>
      </c>
      <c r="E2158" s="320">
        <v>0</v>
      </c>
      <c r="F2158" s="320">
        <v>17.100000000000001</v>
      </c>
      <c r="G2158" s="320">
        <v>70.5</v>
      </c>
      <c r="H2158" s="316">
        <v>3.7</v>
      </c>
      <c r="I2158" s="316">
        <v>162.1</v>
      </c>
    </row>
    <row r="2159" spans="3:9" x14ac:dyDescent="0.2">
      <c r="C2159" s="348">
        <v>44116.125</v>
      </c>
      <c r="D2159" s="320">
        <v>1027.9000000000001</v>
      </c>
      <c r="E2159" s="320">
        <v>0</v>
      </c>
      <c r="F2159" s="320">
        <v>17</v>
      </c>
      <c r="G2159" s="320">
        <v>70.099999999999994</v>
      </c>
      <c r="H2159" s="316">
        <v>3.2</v>
      </c>
      <c r="I2159" s="316">
        <v>172.4</v>
      </c>
    </row>
    <row r="2160" spans="3:9" x14ac:dyDescent="0.2">
      <c r="C2160" s="348">
        <v>44116.166666666672</v>
      </c>
      <c r="D2160" s="320">
        <v>1028.3</v>
      </c>
      <c r="E2160" s="320">
        <v>0</v>
      </c>
      <c r="F2160" s="320">
        <v>17.100000000000001</v>
      </c>
      <c r="G2160" s="320">
        <v>70.400000000000006</v>
      </c>
      <c r="H2160" s="316">
        <v>3.1</v>
      </c>
      <c r="I2160" s="316">
        <v>252.6</v>
      </c>
    </row>
    <row r="2161" spans="3:9" x14ac:dyDescent="0.2">
      <c r="C2161" s="348">
        <v>44116.208333333328</v>
      </c>
      <c r="D2161" s="320">
        <v>1028.9000000000001</v>
      </c>
      <c r="E2161" s="320">
        <v>0</v>
      </c>
      <c r="F2161" s="320">
        <v>17</v>
      </c>
      <c r="G2161" s="320">
        <v>69.7</v>
      </c>
      <c r="H2161" s="316">
        <v>3</v>
      </c>
      <c r="I2161" s="316">
        <v>268.39999999999998</v>
      </c>
    </row>
    <row r="2162" spans="3:9" x14ac:dyDescent="0.2">
      <c r="C2162" s="348">
        <v>44116.25</v>
      </c>
      <c r="D2162" s="320">
        <v>1029.0999999999999</v>
      </c>
      <c r="E2162" s="320">
        <v>0</v>
      </c>
      <c r="F2162" s="320">
        <v>17.2</v>
      </c>
      <c r="G2162" s="320">
        <v>69.2</v>
      </c>
      <c r="H2162" s="316">
        <v>2.7</v>
      </c>
      <c r="I2162" s="316">
        <v>334.2</v>
      </c>
    </row>
    <row r="2163" spans="3:9" x14ac:dyDescent="0.2">
      <c r="C2163" s="348">
        <v>44116.291666666672</v>
      </c>
      <c r="D2163" s="320">
        <v>1029.7</v>
      </c>
      <c r="E2163" s="320">
        <v>0</v>
      </c>
      <c r="F2163" s="320">
        <v>17.600000000000001</v>
      </c>
      <c r="G2163" s="320">
        <v>67.7</v>
      </c>
      <c r="H2163" s="316">
        <v>3.1</v>
      </c>
      <c r="I2163" s="316">
        <v>330.6</v>
      </c>
    </row>
    <row r="2164" spans="3:9" x14ac:dyDescent="0.2">
      <c r="C2164" s="348">
        <v>44116.333333333328</v>
      </c>
      <c r="D2164" s="320">
        <v>1029.9000000000001</v>
      </c>
      <c r="E2164" s="320">
        <v>0</v>
      </c>
      <c r="F2164" s="320">
        <v>17.8</v>
      </c>
      <c r="G2164" s="320">
        <v>67.7</v>
      </c>
      <c r="H2164" s="316">
        <v>3.9</v>
      </c>
      <c r="I2164" s="316">
        <v>349.8</v>
      </c>
    </row>
    <row r="2165" spans="3:9" x14ac:dyDescent="0.2">
      <c r="C2165" s="348">
        <v>44116.375</v>
      </c>
      <c r="D2165" s="320">
        <v>1029.3</v>
      </c>
      <c r="E2165" s="320">
        <v>0</v>
      </c>
      <c r="F2165" s="320">
        <v>18.2</v>
      </c>
      <c r="G2165" s="320">
        <v>67.7</v>
      </c>
      <c r="H2165" s="316">
        <v>5.0999999999999996</v>
      </c>
      <c r="I2165" s="316">
        <v>349.3</v>
      </c>
    </row>
    <row r="2166" spans="3:9" x14ac:dyDescent="0.2">
      <c r="C2166" s="348">
        <v>44116.416666666672</v>
      </c>
      <c r="D2166" s="320">
        <v>1028.4000000000001</v>
      </c>
      <c r="E2166" s="320">
        <v>0</v>
      </c>
      <c r="F2166" s="320">
        <v>18.7</v>
      </c>
      <c r="G2166" s="320">
        <v>66.2</v>
      </c>
      <c r="H2166" s="316">
        <v>4.5</v>
      </c>
      <c r="I2166" s="316">
        <v>335.6</v>
      </c>
    </row>
    <row r="2167" spans="3:9" x14ac:dyDescent="0.2">
      <c r="C2167" s="348">
        <v>44116.458333333328</v>
      </c>
      <c r="D2167" s="320">
        <v>1027.9000000000001</v>
      </c>
      <c r="E2167" s="320">
        <v>0</v>
      </c>
      <c r="F2167" s="320">
        <v>18.899999999999999</v>
      </c>
      <c r="G2167" s="320">
        <v>66.7</v>
      </c>
      <c r="H2167" s="316">
        <v>4.4000000000000004</v>
      </c>
      <c r="I2167" s="316">
        <v>326.10000000000002</v>
      </c>
    </row>
    <row r="2168" spans="3:9" x14ac:dyDescent="0.2">
      <c r="C2168" s="348">
        <v>44116.5</v>
      </c>
      <c r="D2168" s="320">
        <v>1027.2</v>
      </c>
      <c r="E2168" s="320">
        <v>0</v>
      </c>
      <c r="F2168" s="320">
        <v>19.2</v>
      </c>
      <c r="G2168" s="320">
        <v>65.599999999999994</v>
      </c>
      <c r="H2168" s="316">
        <v>4.8</v>
      </c>
      <c r="I2168" s="316">
        <v>325.60000000000002</v>
      </c>
    </row>
    <row r="2169" spans="3:9" x14ac:dyDescent="0.2">
      <c r="C2169" s="348">
        <v>44116.541666666672</v>
      </c>
      <c r="D2169" s="320">
        <v>1026.8</v>
      </c>
      <c r="E2169" s="320">
        <v>0</v>
      </c>
      <c r="F2169" s="320">
        <v>19.600000000000001</v>
      </c>
      <c r="G2169" s="320">
        <v>64.8</v>
      </c>
      <c r="H2169" s="316">
        <v>5.0999999999999996</v>
      </c>
      <c r="I2169" s="316">
        <v>322.3</v>
      </c>
    </row>
    <row r="2170" spans="3:9" x14ac:dyDescent="0.2">
      <c r="C2170" s="348">
        <v>44116.583333333328</v>
      </c>
      <c r="D2170" s="320">
        <v>1026.0999999999999</v>
      </c>
      <c r="E2170" s="320">
        <v>0</v>
      </c>
      <c r="F2170" s="320">
        <v>18.899999999999999</v>
      </c>
      <c r="G2170" s="320">
        <v>67.400000000000006</v>
      </c>
      <c r="H2170" s="316">
        <v>4.8</v>
      </c>
      <c r="I2170" s="316">
        <v>331.1</v>
      </c>
    </row>
    <row r="2171" spans="3:9" x14ac:dyDescent="0.2">
      <c r="C2171" s="348">
        <v>44116.625</v>
      </c>
      <c r="D2171" s="320">
        <v>1026.5999999999999</v>
      </c>
      <c r="E2171" s="320">
        <v>0</v>
      </c>
      <c r="F2171" s="320">
        <v>18.899999999999999</v>
      </c>
      <c r="G2171" s="320">
        <v>68.2</v>
      </c>
      <c r="H2171" s="316">
        <v>4.2</v>
      </c>
      <c r="I2171" s="316">
        <v>315.60000000000002</v>
      </c>
    </row>
    <row r="2172" spans="3:9" x14ac:dyDescent="0.2">
      <c r="C2172" s="348">
        <v>44116.666666666672</v>
      </c>
      <c r="D2172" s="320">
        <v>1026.7</v>
      </c>
      <c r="E2172" s="320">
        <v>0</v>
      </c>
      <c r="F2172" s="320">
        <v>18.399999999999999</v>
      </c>
      <c r="G2172" s="320">
        <v>69.8</v>
      </c>
      <c r="H2172" s="316">
        <v>4.0999999999999996</v>
      </c>
      <c r="I2172" s="316">
        <v>311.5</v>
      </c>
    </row>
    <row r="2173" spans="3:9" x14ac:dyDescent="0.2">
      <c r="C2173" s="348">
        <v>44116.708333333328</v>
      </c>
      <c r="D2173" s="320">
        <v>1027.0999999999999</v>
      </c>
      <c r="E2173" s="320">
        <v>0</v>
      </c>
      <c r="F2173" s="320">
        <v>18</v>
      </c>
      <c r="G2173" s="320">
        <v>71.099999999999994</v>
      </c>
      <c r="H2173" s="316">
        <v>3.6</v>
      </c>
      <c r="I2173" s="316">
        <v>293.5</v>
      </c>
    </row>
    <row r="2174" spans="3:9" x14ac:dyDescent="0.2">
      <c r="C2174" s="348">
        <v>44116.75</v>
      </c>
      <c r="D2174" s="320">
        <v>1027.5</v>
      </c>
      <c r="E2174" s="320">
        <v>0</v>
      </c>
      <c r="F2174" s="320">
        <v>17.7</v>
      </c>
      <c r="G2174" s="320">
        <v>71.900000000000006</v>
      </c>
      <c r="H2174" s="316">
        <v>3.6</v>
      </c>
      <c r="I2174" s="316">
        <v>294.89999999999998</v>
      </c>
    </row>
    <row r="2175" spans="3:9" x14ac:dyDescent="0.2">
      <c r="C2175" s="348">
        <v>44116.791666666672</v>
      </c>
      <c r="D2175" s="320">
        <v>1028.3</v>
      </c>
      <c r="E2175" s="320">
        <v>0</v>
      </c>
      <c r="F2175" s="320">
        <v>17.8</v>
      </c>
      <c r="G2175" s="320">
        <v>71.2</v>
      </c>
      <c r="H2175" s="316">
        <v>4.5999999999999996</v>
      </c>
      <c r="I2175" s="316">
        <v>289.2</v>
      </c>
    </row>
    <row r="2176" spans="3:9" x14ac:dyDescent="0.2">
      <c r="C2176" s="348">
        <v>44116.833333333328</v>
      </c>
      <c r="D2176" s="320">
        <v>1028.5</v>
      </c>
      <c r="E2176" s="320">
        <v>0</v>
      </c>
      <c r="F2176" s="320">
        <v>17.600000000000001</v>
      </c>
      <c r="G2176" s="320">
        <v>71.5</v>
      </c>
      <c r="H2176" s="316">
        <v>4.5999999999999996</v>
      </c>
      <c r="I2176" s="316">
        <v>285.39999999999998</v>
      </c>
    </row>
    <row r="2177" spans="3:9" x14ac:dyDescent="0.2">
      <c r="C2177" s="348">
        <v>44116.875</v>
      </c>
      <c r="D2177" s="320">
        <v>1028.5999999999999</v>
      </c>
      <c r="E2177" s="320">
        <v>0</v>
      </c>
      <c r="F2177" s="320">
        <v>17.5</v>
      </c>
      <c r="G2177" s="320">
        <v>72.2</v>
      </c>
      <c r="H2177" s="316">
        <v>4.3</v>
      </c>
      <c r="I2177" s="316">
        <v>289.2</v>
      </c>
    </row>
    <row r="2178" spans="3:9" x14ac:dyDescent="0.2">
      <c r="C2178" s="348">
        <v>44116.916666666672</v>
      </c>
      <c r="D2178" s="320">
        <v>1028.5</v>
      </c>
      <c r="E2178" s="320">
        <v>0</v>
      </c>
      <c r="F2178" s="320">
        <v>17.399999999999999</v>
      </c>
      <c r="G2178" s="320">
        <v>72.8</v>
      </c>
      <c r="H2178" s="316">
        <v>3.9</v>
      </c>
      <c r="I2178" s="316">
        <v>306.3</v>
      </c>
    </row>
    <row r="2179" spans="3:9" x14ac:dyDescent="0.2">
      <c r="C2179" s="348">
        <v>44116.958333333328</v>
      </c>
      <c r="D2179" s="320">
        <v>1028</v>
      </c>
      <c r="E2179" s="320">
        <v>0</v>
      </c>
      <c r="F2179" s="320">
        <v>17.3</v>
      </c>
      <c r="G2179" s="320">
        <v>73.900000000000006</v>
      </c>
      <c r="H2179" s="316">
        <v>3.5</v>
      </c>
      <c r="I2179" s="316">
        <v>320.3</v>
      </c>
    </row>
    <row r="2180" spans="3:9" x14ac:dyDescent="0.2">
      <c r="C2180" s="348">
        <v>44117</v>
      </c>
      <c r="D2180" s="320">
        <v>1027.4000000000001</v>
      </c>
      <c r="E2180" s="320">
        <v>0</v>
      </c>
      <c r="F2180" s="320">
        <v>17.2</v>
      </c>
      <c r="G2180" s="320">
        <v>73.8</v>
      </c>
      <c r="H2180" s="316">
        <v>3.5</v>
      </c>
      <c r="I2180" s="316">
        <v>320.2</v>
      </c>
    </row>
    <row r="2181" spans="3:9" x14ac:dyDescent="0.2">
      <c r="C2181" s="348">
        <v>44117.041666666672</v>
      </c>
      <c r="D2181" s="320">
        <v>1027.0999999999999</v>
      </c>
      <c r="E2181" s="320">
        <v>0</v>
      </c>
      <c r="F2181" s="320">
        <v>17</v>
      </c>
      <c r="G2181" s="320">
        <v>75.7</v>
      </c>
      <c r="H2181" s="316">
        <v>3.6</v>
      </c>
      <c r="I2181" s="316">
        <v>322.2</v>
      </c>
    </row>
    <row r="2182" spans="3:9" x14ac:dyDescent="0.2">
      <c r="C2182" s="348">
        <v>44117.083333333328</v>
      </c>
      <c r="D2182" s="320">
        <v>1026.8</v>
      </c>
      <c r="E2182" s="320">
        <v>0</v>
      </c>
      <c r="F2182" s="320">
        <v>17</v>
      </c>
      <c r="G2182" s="320">
        <v>76.8</v>
      </c>
      <c r="H2182" s="316">
        <v>3.4</v>
      </c>
      <c r="I2182" s="316">
        <v>325.89999999999998</v>
      </c>
    </row>
    <row r="2183" spans="3:9" x14ac:dyDescent="0.2">
      <c r="C2183" s="348">
        <v>44117.125</v>
      </c>
      <c r="D2183" s="320">
        <v>1026.8</v>
      </c>
      <c r="E2183" s="320">
        <v>0</v>
      </c>
      <c r="F2183" s="320">
        <v>16.8</v>
      </c>
      <c r="G2183" s="320">
        <v>76.3</v>
      </c>
      <c r="H2183" s="316">
        <v>2.8</v>
      </c>
      <c r="I2183" s="316">
        <v>9.6999999999999993</v>
      </c>
    </row>
    <row r="2184" spans="3:9" x14ac:dyDescent="0.2">
      <c r="C2184" s="348">
        <v>44117.166666666672</v>
      </c>
      <c r="D2184" s="320">
        <v>1027</v>
      </c>
      <c r="E2184" s="320">
        <v>0</v>
      </c>
      <c r="F2184" s="320">
        <v>16.8</v>
      </c>
      <c r="G2184" s="320">
        <v>75.8</v>
      </c>
      <c r="H2184" s="316">
        <v>3.7</v>
      </c>
      <c r="I2184" s="316">
        <v>353.5</v>
      </c>
    </row>
    <row r="2185" spans="3:9" x14ac:dyDescent="0.2">
      <c r="C2185" s="348">
        <v>44117.208333333328</v>
      </c>
      <c r="D2185" s="320">
        <v>1027.5</v>
      </c>
      <c r="E2185" s="320">
        <v>0</v>
      </c>
      <c r="F2185" s="320">
        <v>16.7</v>
      </c>
      <c r="G2185" s="320">
        <v>75.7</v>
      </c>
      <c r="H2185" s="316">
        <v>3.2</v>
      </c>
      <c r="I2185" s="316">
        <v>356.3</v>
      </c>
    </row>
    <row r="2186" spans="3:9" x14ac:dyDescent="0.2">
      <c r="C2186" s="348">
        <v>44117.25</v>
      </c>
      <c r="D2186" s="320">
        <v>1027.9000000000001</v>
      </c>
      <c r="E2186" s="320">
        <v>0</v>
      </c>
      <c r="F2186" s="320">
        <v>16.8</v>
      </c>
      <c r="G2186" s="320">
        <v>75.7</v>
      </c>
      <c r="H2186" s="316">
        <v>3.8</v>
      </c>
      <c r="I2186" s="316">
        <v>357.4</v>
      </c>
    </row>
    <row r="2187" spans="3:9" x14ac:dyDescent="0.2">
      <c r="C2187" s="348">
        <v>44117.291666666672</v>
      </c>
      <c r="D2187" s="320">
        <v>1028.4000000000001</v>
      </c>
      <c r="E2187" s="320">
        <v>0</v>
      </c>
      <c r="F2187" s="320">
        <v>17.100000000000001</v>
      </c>
      <c r="G2187" s="320">
        <v>75</v>
      </c>
      <c r="H2187" s="316">
        <v>3.8</v>
      </c>
      <c r="I2187" s="316">
        <v>351.5</v>
      </c>
    </row>
    <row r="2188" spans="3:9" x14ac:dyDescent="0.2">
      <c r="C2188" s="348">
        <v>44117.333333333328</v>
      </c>
      <c r="D2188" s="320">
        <v>1028.7</v>
      </c>
      <c r="E2188" s="320">
        <v>0</v>
      </c>
      <c r="F2188" s="320">
        <v>17.3</v>
      </c>
      <c r="G2188" s="320">
        <v>74.7</v>
      </c>
      <c r="H2188" s="316">
        <v>4.0999999999999996</v>
      </c>
      <c r="I2188" s="316">
        <v>353.5</v>
      </c>
    </row>
    <row r="2189" spans="3:9" x14ac:dyDescent="0.2">
      <c r="C2189" s="348">
        <v>44117.375</v>
      </c>
      <c r="D2189" s="320">
        <v>1028.5999999999999</v>
      </c>
      <c r="E2189" s="320">
        <v>0</v>
      </c>
      <c r="F2189" s="320">
        <v>17.8</v>
      </c>
      <c r="G2189" s="320">
        <v>71.2</v>
      </c>
      <c r="H2189" s="316">
        <v>3.8</v>
      </c>
      <c r="I2189" s="316">
        <v>347.3</v>
      </c>
    </row>
    <row r="2190" spans="3:9" x14ac:dyDescent="0.2">
      <c r="C2190" s="348">
        <v>44117.416666666672</v>
      </c>
      <c r="D2190" s="320">
        <v>1028.4000000000001</v>
      </c>
      <c r="E2190" s="320">
        <v>0</v>
      </c>
      <c r="F2190" s="320">
        <v>18.100000000000001</v>
      </c>
      <c r="G2190" s="320">
        <v>68.2</v>
      </c>
      <c r="H2190" s="316">
        <v>3.8</v>
      </c>
      <c r="I2190" s="316">
        <v>349.9</v>
      </c>
    </row>
    <row r="2191" spans="3:9" x14ac:dyDescent="0.2">
      <c r="C2191" s="348">
        <v>44117.458333333328</v>
      </c>
      <c r="D2191" s="320">
        <v>1027.4000000000001</v>
      </c>
      <c r="E2191" s="320">
        <v>0</v>
      </c>
      <c r="F2191" s="320">
        <v>18.600000000000001</v>
      </c>
      <c r="G2191" s="320">
        <v>66.7</v>
      </c>
      <c r="H2191" s="316">
        <v>4.5</v>
      </c>
      <c r="I2191" s="316">
        <v>344.6</v>
      </c>
    </row>
    <row r="2192" spans="3:9" x14ac:dyDescent="0.2">
      <c r="C2192" s="348">
        <v>44117.5</v>
      </c>
      <c r="D2192" s="320">
        <v>1026.8</v>
      </c>
      <c r="E2192" s="320">
        <v>0</v>
      </c>
      <c r="F2192" s="320">
        <v>18.3</v>
      </c>
      <c r="G2192" s="320">
        <v>70</v>
      </c>
      <c r="H2192" s="316">
        <v>5.0999999999999996</v>
      </c>
      <c r="I2192" s="316">
        <v>348.5</v>
      </c>
    </row>
    <row r="2193" spans="3:9" x14ac:dyDescent="0.2">
      <c r="C2193" s="348">
        <v>44117.541666666672</v>
      </c>
      <c r="D2193" s="320">
        <v>1026.4000000000001</v>
      </c>
      <c r="E2193" s="320">
        <v>0</v>
      </c>
      <c r="F2193" s="320">
        <v>18.600000000000001</v>
      </c>
      <c r="G2193" s="320">
        <v>69.8</v>
      </c>
      <c r="H2193" s="316">
        <v>4.5</v>
      </c>
      <c r="I2193" s="316">
        <v>337.1</v>
      </c>
    </row>
    <row r="2194" spans="3:9" x14ac:dyDescent="0.2">
      <c r="C2194" s="348">
        <v>44117.583333333328</v>
      </c>
      <c r="D2194" s="320">
        <v>1026.2</v>
      </c>
      <c r="E2194" s="320">
        <v>0</v>
      </c>
      <c r="F2194" s="320">
        <v>18.600000000000001</v>
      </c>
      <c r="G2194" s="320">
        <v>70.900000000000006</v>
      </c>
      <c r="H2194" s="316">
        <v>3.7</v>
      </c>
      <c r="I2194" s="316">
        <v>327.7</v>
      </c>
    </row>
    <row r="2195" spans="3:9" x14ac:dyDescent="0.2">
      <c r="C2195" s="348">
        <v>44117.625</v>
      </c>
      <c r="D2195" s="320">
        <v>1026.8</v>
      </c>
      <c r="E2195" s="320">
        <v>0</v>
      </c>
      <c r="F2195" s="320">
        <v>18.2</v>
      </c>
      <c r="G2195" s="320">
        <v>73.5</v>
      </c>
      <c r="H2195" s="316">
        <v>3.4</v>
      </c>
      <c r="I2195" s="316">
        <v>317.7</v>
      </c>
    </row>
    <row r="2196" spans="3:9" x14ac:dyDescent="0.2">
      <c r="C2196" s="348">
        <v>44117.666666666672</v>
      </c>
      <c r="D2196" s="320">
        <v>1027.4000000000001</v>
      </c>
      <c r="E2196" s="320">
        <v>0</v>
      </c>
      <c r="F2196" s="320">
        <v>17.600000000000001</v>
      </c>
      <c r="G2196" s="320">
        <v>73.900000000000006</v>
      </c>
      <c r="H2196" s="316">
        <v>3.9</v>
      </c>
      <c r="I2196" s="316">
        <v>284.10000000000002</v>
      </c>
    </row>
    <row r="2197" spans="3:9" x14ac:dyDescent="0.2">
      <c r="C2197" s="348">
        <v>44117.708333333328</v>
      </c>
      <c r="D2197" s="320">
        <v>1027.7</v>
      </c>
      <c r="E2197" s="320">
        <v>0</v>
      </c>
      <c r="F2197" s="320">
        <v>17.399999999999999</v>
      </c>
      <c r="G2197" s="320">
        <v>74.8</v>
      </c>
      <c r="H2197" s="316">
        <v>3.5</v>
      </c>
      <c r="I2197" s="316">
        <v>298.7</v>
      </c>
    </row>
    <row r="2198" spans="3:9" x14ac:dyDescent="0.2">
      <c r="C2198" s="348">
        <v>44117.75</v>
      </c>
      <c r="D2198" s="320">
        <v>1028.4000000000001</v>
      </c>
      <c r="E2198" s="320">
        <v>0</v>
      </c>
      <c r="F2198" s="320">
        <v>17.2</v>
      </c>
      <c r="G2198" s="320">
        <v>75.3</v>
      </c>
      <c r="H2198" s="316">
        <v>3.6</v>
      </c>
      <c r="I2198" s="316">
        <v>301.7</v>
      </c>
    </row>
    <row r="2199" spans="3:9" x14ac:dyDescent="0.2">
      <c r="C2199" s="348">
        <v>44117.791666666672</v>
      </c>
      <c r="D2199" s="320">
        <v>1029.0999999999999</v>
      </c>
      <c r="E2199" s="320">
        <v>0</v>
      </c>
      <c r="F2199" s="320">
        <v>17.100000000000001</v>
      </c>
      <c r="G2199" s="320">
        <v>74.8</v>
      </c>
      <c r="H2199" s="316">
        <v>3.1</v>
      </c>
      <c r="I2199" s="316">
        <v>321.39999999999998</v>
      </c>
    </row>
    <row r="2200" spans="3:9" x14ac:dyDescent="0.2">
      <c r="C2200" s="348">
        <v>44117.833333333328</v>
      </c>
      <c r="D2200" s="320">
        <v>1029.5</v>
      </c>
      <c r="E2200" s="320">
        <v>0</v>
      </c>
      <c r="F2200" s="320">
        <v>17</v>
      </c>
      <c r="G2200" s="320">
        <v>75.8</v>
      </c>
      <c r="H2200" s="316">
        <v>2.5</v>
      </c>
      <c r="I2200" s="316">
        <v>160.1</v>
      </c>
    </row>
    <row r="2201" spans="3:9" x14ac:dyDescent="0.2">
      <c r="C2201" s="348">
        <v>44117.875</v>
      </c>
      <c r="D2201" s="320">
        <v>1029.5999999999999</v>
      </c>
      <c r="E2201" s="320">
        <v>0</v>
      </c>
      <c r="F2201" s="320">
        <v>16.8</v>
      </c>
      <c r="G2201" s="320">
        <v>76.7</v>
      </c>
      <c r="H2201" s="316">
        <v>3.4</v>
      </c>
      <c r="I2201" s="316">
        <v>154</v>
      </c>
    </row>
    <row r="2202" spans="3:9" x14ac:dyDescent="0.2">
      <c r="C2202" s="348">
        <v>44117.916666666672</v>
      </c>
      <c r="D2202" s="320">
        <v>1029.7</v>
      </c>
      <c r="E2202" s="320">
        <v>0</v>
      </c>
      <c r="F2202" s="320">
        <v>16.899999999999999</v>
      </c>
      <c r="G2202" s="320">
        <v>76.3</v>
      </c>
      <c r="H2202" s="316">
        <v>3.2</v>
      </c>
      <c r="I2202" s="316">
        <v>161.69999999999999</v>
      </c>
    </row>
    <row r="2203" spans="3:9" x14ac:dyDescent="0.2">
      <c r="C2203" s="348">
        <v>44117.958333333328</v>
      </c>
      <c r="D2203" s="320">
        <v>1029.2</v>
      </c>
      <c r="E2203" s="320">
        <v>0</v>
      </c>
      <c r="F2203" s="320">
        <v>17.100000000000001</v>
      </c>
      <c r="G2203" s="320">
        <v>75.099999999999994</v>
      </c>
      <c r="H2203" s="316">
        <v>2.8</v>
      </c>
      <c r="I2203" s="316">
        <v>295.3</v>
      </c>
    </row>
    <row r="2204" spans="3:9" x14ac:dyDescent="0.2">
      <c r="C2204" s="348">
        <v>44118</v>
      </c>
      <c r="D2204" s="320">
        <v>1028.5</v>
      </c>
      <c r="E2204" s="320">
        <v>0</v>
      </c>
      <c r="F2204" s="320">
        <v>16.899999999999999</v>
      </c>
      <c r="G2204" s="320">
        <v>75.900000000000006</v>
      </c>
      <c r="H2204" s="316">
        <v>2.9</v>
      </c>
      <c r="I2204" s="316">
        <v>248.7</v>
      </c>
    </row>
    <row r="2205" spans="3:9" x14ac:dyDescent="0.2">
      <c r="C2205" s="348">
        <v>44118.041666666672</v>
      </c>
      <c r="D2205" s="320">
        <v>1028.0999999999999</v>
      </c>
      <c r="E2205" s="320">
        <v>0</v>
      </c>
      <c r="F2205" s="320">
        <v>16.5</v>
      </c>
      <c r="G2205" s="320">
        <v>78.8</v>
      </c>
      <c r="H2205" s="316">
        <v>3.2</v>
      </c>
      <c r="I2205" s="316">
        <v>271.89999999999998</v>
      </c>
    </row>
    <row r="2206" spans="3:9" x14ac:dyDescent="0.2">
      <c r="C2206" s="348">
        <v>44118.083333333328</v>
      </c>
      <c r="D2206" s="320">
        <v>1027.3</v>
      </c>
      <c r="E2206" s="320">
        <v>0</v>
      </c>
      <c r="F2206" s="320">
        <v>16.399999999999999</v>
      </c>
      <c r="G2206" s="320">
        <v>79.7</v>
      </c>
      <c r="H2206" s="316">
        <v>3.6</v>
      </c>
      <c r="I2206" s="316">
        <v>293.39999999999998</v>
      </c>
    </row>
    <row r="2207" spans="3:9" x14ac:dyDescent="0.2">
      <c r="C2207" s="348">
        <v>44118.125</v>
      </c>
      <c r="D2207" s="320">
        <v>1027.0999999999999</v>
      </c>
      <c r="E2207" s="320">
        <v>0</v>
      </c>
      <c r="F2207" s="320">
        <v>16.2</v>
      </c>
      <c r="G2207" s="320">
        <v>81.599999999999994</v>
      </c>
      <c r="H2207" s="316">
        <v>2.4</v>
      </c>
      <c r="I2207" s="316">
        <v>312.10000000000002</v>
      </c>
    </row>
    <row r="2208" spans="3:9" x14ac:dyDescent="0.2">
      <c r="C2208" s="348">
        <v>44118.166666666672</v>
      </c>
      <c r="D2208" s="320">
        <v>1027</v>
      </c>
      <c r="E2208" s="320">
        <v>0</v>
      </c>
      <c r="F2208" s="320">
        <v>15.8</v>
      </c>
      <c r="G2208" s="320">
        <v>83.8</v>
      </c>
      <c r="H2208" s="316">
        <v>2.4</v>
      </c>
      <c r="I2208" s="316">
        <v>284.2</v>
      </c>
    </row>
    <row r="2209" spans="3:9" x14ac:dyDescent="0.2">
      <c r="C2209" s="348">
        <v>44118.208333333328</v>
      </c>
      <c r="D2209" s="320">
        <v>1027.3</v>
      </c>
      <c r="E2209" s="320">
        <v>0</v>
      </c>
      <c r="F2209" s="320">
        <v>15.6</v>
      </c>
      <c r="G2209" s="320">
        <v>84.7</v>
      </c>
      <c r="H2209" s="316">
        <v>2.2999999999999998</v>
      </c>
      <c r="I2209" s="316">
        <v>101.1</v>
      </c>
    </row>
    <row r="2210" spans="3:9" x14ac:dyDescent="0.2">
      <c r="C2210" s="348">
        <v>44118.25</v>
      </c>
      <c r="D2210" s="320">
        <v>1028</v>
      </c>
      <c r="E2210" s="320">
        <v>0</v>
      </c>
      <c r="F2210" s="320">
        <v>15.9</v>
      </c>
      <c r="G2210" s="320">
        <v>84</v>
      </c>
      <c r="H2210" s="316">
        <v>2.9</v>
      </c>
      <c r="I2210" s="316">
        <v>198.3</v>
      </c>
    </row>
    <row r="2211" spans="3:9" x14ac:dyDescent="0.2">
      <c r="C2211" s="348">
        <v>44118.291666666672</v>
      </c>
      <c r="D2211" s="320">
        <v>1028.0999999999999</v>
      </c>
      <c r="E2211" s="320">
        <v>0</v>
      </c>
      <c r="F2211" s="320">
        <v>16.7</v>
      </c>
      <c r="G2211" s="320">
        <v>80.400000000000006</v>
      </c>
      <c r="H2211" s="316">
        <v>3</v>
      </c>
      <c r="I2211" s="316">
        <v>329.7</v>
      </c>
    </row>
    <row r="2212" spans="3:9" x14ac:dyDescent="0.2">
      <c r="C2212" s="348">
        <v>44118.333333333328</v>
      </c>
      <c r="D2212" s="320">
        <v>1028.2</v>
      </c>
      <c r="E2212" s="320">
        <v>0</v>
      </c>
      <c r="F2212" s="320">
        <v>17.2</v>
      </c>
      <c r="G2212" s="320">
        <v>75.5</v>
      </c>
      <c r="H2212" s="316">
        <v>2.7</v>
      </c>
      <c r="I2212" s="316">
        <v>326.7</v>
      </c>
    </row>
    <row r="2213" spans="3:9" x14ac:dyDescent="0.2">
      <c r="C2213" s="348">
        <v>44118.375</v>
      </c>
      <c r="D2213" s="320">
        <v>1028.0999999999999</v>
      </c>
      <c r="E2213" s="320">
        <v>0</v>
      </c>
      <c r="F2213" s="320">
        <v>17.8</v>
      </c>
      <c r="G2213" s="320">
        <v>72.599999999999994</v>
      </c>
      <c r="H2213" s="316">
        <v>3.3</v>
      </c>
      <c r="I2213" s="316">
        <v>326.10000000000002</v>
      </c>
    </row>
    <row r="2214" spans="3:9" x14ac:dyDescent="0.2">
      <c r="C2214" s="348">
        <v>44118.416666666672</v>
      </c>
      <c r="D2214" s="320">
        <v>1027.9000000000001</v>
      </c>
      <c r="E2214" s="320">
        <v>0</v>
      </c>
      <c r="F2214" s="320">
        <v>17.8</v>
      </c>
      <c r="G2214" s="320">
        <v>73.400000000000006</v>
      </c>
      <c r="H2214" s="316">
        <v>3.6</v>
      </c>
      <c r="I2214" s="316">
        <v>338.7</v>
      </c>
    </row>
    <row r="2215" spans="3:9" x14ac:dyDescent="0.2">
      <c r="C2215" s="348">
        <v>44118.458333333328</v>
      </c>
      <c r="D2215" s="320">
        <v>1027.7</v>
      </c>
      <c r="E2215" s="320">
        <v>0</v>
      </c>
      <c r="F2215" s="320">
        <v>17.399999999999999</v>
      </c>
      <c r="G2215" s="320">
        <v>75.400000000000006</v>
      </c>
      <c r="H2215" s="316">
        <v>3.8</v>
      </c>
      <c r="I2215" s="316">
        <v>350.9</v>
      </c>
    </row>
    <row r="2216" spans="3:9" x14ac:dyDescent="0.2">
      <c r="C2216" s="348">
        <v>44118.5</v>
      </c>
      <c r="D2216" s="320">
        <v>1026.8</v>
      </c>
      <c r="E2216" s="320">
        <v>0</v>
      </c>
      <c r="F2216" s="320">
        <v>17.399999999999999</v>
      </c>
      <c r="G2216" s="320">
        <v>74.900000000000006</v>
      </c>
      <c r="H2216" s="316">
        <v>3.8</v>
      </c>
      <c r="I2216" s="316">
        <v>357.2</v>
      </c>
    </row>
    <row r="2217" spans="3:9" x14ac:dyDescent="0.2">
      <c r="C2217" s="348">
        <v>44118.541666666672</v>
      </c>
      <c r="D2217" s="320">
        <v>1026.5999999999999</v>
      </c>
      <c r="E2217" s="320">
        <v>0</v>
      </c>
      <c r="F2217" s="320">
        <v>17.600000000000001</v>
      </c>
      <c r="G2217" s="320">
        <v>73.2</v>
      </c>
      <c r="H2217" s="316">
        <v>3.6</v>
      </c>
      <c r="I2217" s="316">
        <v>346</v>
      </c>
    </row>
    <row r="2218" spans="3:9" x14ac:dyDescent="0.2">
      <c r="C2218" s="348">
        <v>44118.583333333328</v>
      </c>
      <c r="D2218" s="320">
        <v>1026.3</v>
      </c>
      <c r="E2218" s="320">
        <v>0</v>
      </c>
      <c r="F2218" s="320">
        <v>17.8</v>
      </c>
      <c r="G2218" s="320">
        <v>72.2</v>
      </c>
      <c r="H2218" s="316">
        <v>3.4</v>
      </c>
      <c r="I2218" s="316">
        <v>348.3</v>
      </c>
    </row>
    <row r="2219" spans="3:9" x14ac:dyDescent="0.2">
      <c r="C2219" s="348">
        <v>44118.625</v>
      </c>
      <c r="D2219" s="320">
        <v>1026.8</v>
      </c>
      <c r="E2219" s="320">
        <v>0</v>
      </c>
      <c r="F2219" s="320">
        <v>17.899999999999999</v>
      </c>
      <c r="G2219" s="320">
        <v>71.900000000000006</v>
      </c>
      <c r="H2219" s="316">
        <v>3.7</v>
      </c>
      <c r="I2219" s="316">
        <v>353.7</v>
      </c>
    </row>
    <row r="2220" spans="3:9" x14ac:dyDescent="0.2">
      <c r="C2220" s="348">
        <v>44118.666666666672</v>
      </c>
      <c r="D2220" s="320">
        <v>1027</v>
      </c>
      <c r="E2220" s="320">
        <v>0</v>
      </c>
      <c r="F2220" s="320">
        <v>17.899999999999999</v>
      </c>
      <c r="G2220" s="320">
        <v>71.2</v>
      </c>
      <c r="H2220" s="316">
        <v>3.8</v>
      </c>
      <c r="I2220" s="316">
        <v>352.1</v>
      </c>
    </row>
    <row r="2221" spans="3:9" x14ac:dyDescent="0.2">
      <c r="C2221" s="348">
        <v>44118.708333333328</v>
      </c>
      <c r="D2221" s="320">
        <v>1027.5</v>
      </c>
      <c r="E2221" s="320">
        <v>0</v>
      </c>
      <c r="F2221" s="320">
        <v>17.8</v>
      </c>
      <c r="G2221" s="320">
        <v>72.2</v>
      </c>
      <c r="H2221" s="316">
        <v>3.3</v>
      </c>
      <c r="I2221" s="316">
        <v>6</v>
      </c>
    </row>
    <row r="2222" spans="3:9" x14ac:dyDescent="0.2">
      <c r="C2222" s="348">
        <v>44118.75</v>
      </c>
      <c r="D2222" s="320">
        <v>1028.0999999999999</v>
      </c>
      <c r="E2222" s="320">
        <v>0</v>
      </c>
      <c r="F2222" s="320">
        <v>17.8</v>
      </c>
      <c r="G2222" s="320">
        <v>72.8</v>
      </c>
      <c r="H2222" s="316">
        <v>3</v>
      </c>
      <c r="I2222" s="316">
        <v>86.7</v>
      </c>
    </row>
    <row r="2223" spans="3:9" x14ac:dyDescent="0.2">
      <c r="C2223" s="348">
        <v>44118.791666666672</v>
      </c>
      <c r="D2223" s="298" t="s">
        <v>380</v>
      </c>
      <c r="E2223" s="298" t="s">
        <v>380</v>
      </c>
      <c r="F2223" s="298" t="s">
        <v>380</v>
      </c>
      <c r="G2223" s="298" t="s">
        <v>380</v>
      </c>
      <c r="H2223" s="298" t="s">
        <v>380</v>
      </c>
      <c r="I2223" s="298" t="s">
        <v>380</v>
      </c>
    </row>
    <row r="2224" spans="3:9" x14ac:dyDescent="0.2">
      <c r="C2224" s="348">
        <v>44118.833333333328</v>
      </c>
      <c r="D2224" s="298" t="s">
        <v>380</v>
      </c>
      <c r="E2224" s="298" t="s">
        <v>380</v>
      </c>
      <c r="F2224" s="298" t="s">
        <v>380</v>
      </c>
      <c r="G2224" s="298" t="s">
        <v>380</v>
      </c>
      <c r="H2224" s="298" t="s">
        <v>380</v>
      </c>
      <c r="I2224" s="298" t="s">
        <v>380</v>
      </c>
    </row>
    <row r="2225" spans="3:9" x14ac:dyDescent="0.2">
      <c r="C2225" s="348">
        <v>44118.875</v>
      </c>
      <c r="D2225" s="298" t="s">
        <v>380</v>
      </c>
      <c r="E2225" s="298" t="s">
        <v>380</v>
      </c>
      <c r="F2225" s="298" t="s">
        <v>380</v>
      </c>
      <c r="G2225" s="298" t="s">
        <v>380</v>
      </c>
      <c r="H2225" s="298" t="s">
        <v>380</v>
      </c>
      <c r="I2225" s="298" t="s">
        <v>380</v>
      </c>
    </row>
    <row r="2226" spans="3:9" x14ac:dyDescent="0.2">
      <c r="C2226" s="348">
        <v>44118.916666666672</v>
      </c>
      <c r="D2226" s="298" t="s">
        <v>380</v>
      </c>
      <c r="E2226" s="298" t="s">
        <v>380</v>
      </c>
      <c r="F2226" s="298" t="s">
        <v>380</v>
      </c>
      <c r="G2226" s="298" t="s">
        <v>380</v>
      </c>
      <c r="H2226" s="298" t="s">
        <v>380</v>
      </c>
      <c r="I2226" s="298" t="s">
        <v>380</v>
      </c>
    </row>
    <row r="2227" spans="3:9" x14ac:dyDescent="0.2">
      <c r="C2227" s="348">
        <v>44118.958333333328</v>
      </c>
      <c r="D2227" s="298" t="s">
        <v>380</v>
      </c>
      <c r="E2227" s="298" t="s">
        <v>380</v>
      </c>
      <c r="F2227" s="298" t="s">
        <v>380</v>
      </c>
      <c r="G2227" s="298" t="s">
        <v>380</v>
      </c>
      <c r="H2227" s="298" t="s">
        <v>380</v>
      </c>
      <c r="I2227" s="298" t="s">
        <v>380</v>
      </c>
    </row>
    <row r="2228" spans="3:9" x14ac:dyDescent="0.2">
      <c r="C2228" s="348">
        <v>44119</v>
      </c>
      <c r="D2228" s="320">
        <v>1028.7</v>
      </c>
      <c r="E2228" s="320">
        <v>0</v>
      </c>
      <c r="F2228" s="320">
        <v>16.8</v>
      </c>
      <c r="G2228" s="320">
        <v>82.7</v>
      </c>
      <c r="H2228" s="316">
        <v>3.8</v>
      </c>
      <c r="I2228" s="316">
        <v>282.3</v>
      </c>
    </row>
    <row r="2229" spans="3:9" x14ac:dyDescent="0.2">
      <c r="C2229" s="348">
        <v>44119.041666666672</v>
      </c>
      <c r="D2229" s="320">
        <v>1028.3</v>
      </c>
      <c r="E2229" s="320">
        <v>0</v>
      </c>
      <c r="F2229" s="320">
        <v>16.600000000000001</v>
      </c>
      <c r="G2229" s="320">
        <v>84.4</v>
      </c>
      <c r="H2229" s="316">
        <v>2.7</v>
      </c>
      <c r="I2229" s="316">
        <v>256.60000000000002</v>
      </c>
    </row>
    <row r="2230" spans="3:9" x14ac:dyDescent="0.2">
      <c r="C2230" s="348">
        <v>44119.083333333328</v>
      </c>
      <c r="D2230" s="320">
        <v>1027.8</v>
      </c>
      <c r="E2230" s="320">
        <v>0</v>
      </c>
      <c r="F2230" s="320">
        <v>16.600000000000001</v>
      </c>
      <c r="G2230" s="320">
        <v>84.8</v>
      </c>
      <c r="H2230" s="316">
        <v>2.6</v>
      </c>
      <c r="I2230" s="316">
        <v>308.10000000000002</v>
      </c>
    </row>
    <row r="2231" spans="3:9" x14ac:dyDescent="0.2">
      <c r="C2231" s="348">
        <v>44119.125</v>
      </c>
      <c r="D2231" s="320">
        <v>1027.4000000000001</v>
      </c>
      <c r="E2231" s="320">
        <v>0</v>
      </c>
      <c r="F2231" s="320">
        <v>16.5</v>
      </c>
      <c r="G2231" s="320">
        <v>85.1</v>
      </c>
      <c r="H2231" s="316">
        <v>2.2000000000000002</v>
      </c>
      <c r="I2231" s="316">
        <v>279.7</v>
      </c>
    </row>
    <row r="2232" spans="3:9" x14ac:dyDescent="0.2">
      <c r="C2232" s="348">
        <v>44119.166666666672</v>
      </c>
      <c r="D2232" s="320">
        <v>1027.2</v>
      </c>
      <c r="E2232" s="320">
        <v>0</v>
      </c>
      <c r="F2232" s="320">
        <v>16.7</v>
      </c>
      <c r="G2232" s="320">
        <v>83.8</v>
      </c>
      <c r="H2232" s="316">
        <v>2.1</v>
      </c>
      <c r="I2232" s="316">
        <v>337.2</v>
      </c>
    </row>
    <row r="2233" spans="3:9" x14ac:dyDescent="0.2">
      <c r="C2233" s="348">
        <v>44119.208333333328</v>
      </c>
      <c r="D2233" s="320">
        <v>1027.5</v>
      </c>
      <c r="E2233" s="320">
        <v>0</v>
      </c>
      <c r="F2233" s="320">
        <v>17</v>
      </c>
      <c r="G2233" s="320">
        <v>81.3</v>
      </c>
      <c r="H2233" s="316">
        <v>2.2000000000000002</v>
      </c>
      <c r="I2233" s="316">
        <v>341.9</v>
      </c>
    </row>
    <row r="2234" spans="3:9" x14ac:dyDescent="0.2">
      <c r="C2234" s="348">
        <v>44119.25</v>
      </c>
      <c r="D2234" s="320">
        <v>1027.8</v>
      </c>
      <c r="E2234" s="320">
        <v>0</v>
      </c>
      <c r="F2234" s="320">
        <v>17.8</v>
      </c>
      <c r="G2234" s="320">
        <v>75.8</v>
      </c>
      <c r="H2234" s="316">
        <v>3.1</v>
      </c>
      <c r="I2234" s="316">
        <v>203.7</v>
      </c>
    </row>
    <row r="2235" spans="3:9" x14ac:dyDescent="0.2">
      <c r="C2235" s="348">
        <v>44119.291666666672</v>
      </c>
      <c r="D2235" s="320">
        <v>1028.0999999999999</v>
      </c>
      <c r="E2235" s="320">
        <v>0</v>
      </c>
      <c r="F2235" s="320">
        <v>18.2</v>
      </c>
      <c r="G2235" s="320">
        <v>73.7</v>
      </c>
      <c r="H2235" s="316">
        <v>3.9</v>
      </c>
      <c r="I2235" s="316">
        <v>354.4</v>
      </c>
    </row>
    <row r="2236" spans="3:9" x14ac:dyDescent="0.2">
      <c r="C2236" s="348">
        <v>44119.333333333328</v>
      </c>
      <c r="D2236" s="320">
        <v>1027.8</v>
      </c>
      <c r="E2236" s="320">
        <v>0</v>
      </c>
      <c r="F2236" s="320">
        <v>18.100000000000001</v>
      </c>
      <c r="G2236" s="320">
        <v>75.7</v>
      </c>
      <c r="H2236" s="316">
        <v>3.9</v>
      </c>
      <c r="I2236" s="316">
        <v>0.4</v>
      </c>
    </row>
    <row r="2237" spans="3:9" x14ac:dyDescent="0.2">
      <c r="C2237" s="348">
        <v>44119.375</v>
      </c>
      <c r="D2237" s="320">
        <v>1027.2</v>
      </c>
      <c r="E2237" s="320">
        <v>0</v>
      </c>
      <c r="F2237" s="320">
        <v>18.7</v>
      </c>
      <c r="G2237" s="320">
        <v>72.400000000000006</v>
      </c>
      <c r="H2237" s="316">
        <v>4.4000000000000004</v>
      </c>
      <c r="I2237" s="316">
        <v>355.1</v>
      </c>
    </row>
    <row r="2238" spans="3:9" x14ac:dyDescent="0.2">
      <c r="C2238" s="348">
        <v>44119.416666666672</v>
      </c>
      <c r="D2238" s="320">
        <v>1026.3</v>
      </c>
      <c r="E2238" s="320">
        <v>0</v>
      </c>
      <c r="F2238" s="320">
        <v>19.899999999999999</v>
      </c>
      <c r="G2238" s="320">
        <v>65.900000000000006</v>
      </c>
      <c r="H2238" s="316">
        <v>5</v>
      </c>
      <c r="I2238" s="316">
        <v>302.89999999999998</v>
      </c>
    </row>
    <row r="2239" spans="3:9" x14ac:dyDescent="0.2">
      <c r="C2239" s="348">
        <v>44119.458333333328</v>
      </c>
      <c r="D2239" s="320">
        <v>1025.5</v>
      </c>
      <c r="E2239" s="320">
        <v>0</v>
      </c>
      <c r="F2239" s="320">
        <v>21.3</v>
      </c>
      <c r="G2239" s="320">
        <v>57.9</v>
      </c>
      <c r="H2239" s="316">
        <v>5.8</v>
      </c>
      <c r="I2239" s="316">
        <v>284.60000000000002</v>
      </c>
    </row>
    <row r="2240" spans="3:9" x14ac:dyDescent="0.2">
      <c r="C2240" s="348">
        <v>44119.5</v>
      </c>
      <c r="D2240" s="320">
        <v>1025.0999999999999</v>
      </c>
      <c r="E2240" s="320">
        <v>0</v>
      </c>
      <c r="F2240" s="320">
        <v>21.9</v>
      </c>
      <c r="G2240" s="320">
        <v>55.8</v>
      </c>
      <c r="H2240" s="316">
        <v>5.9</v>
      </c>
      <c r="I2240" s="316">
        <v>296.2</v>
      </c>
    </row>
    <row r="2241" spans="3:9" x14ac:dyDescent="0.2">
      <c r="C2241" s="348">
        <v>44119.541666666672</v>
      </c>
      <c r="D2241" s="320">
        <v>1024.8</v>
      </c>
      <c r="E2241" s="320">
        <v>0</v>
      </c>
      <c r="F2241" s="320">
        <v>21.7</v>
      </c>
      <c r="G2241" s="320">
        <v>57</v>
      </c>
      <c r="H2241" s="316">
        <v>6.2</v>
      </c>
      <c r="I2241" s="316">
        <v>295.2</v>
      </c>
    </row>
    <row r="2242" spans="3:9" x14ac:dyDescent="0.2">
      <c r="C2242" s="348">
        <v>44119.583333333328</v>
      </c>
      <c r="D2242" s="320">
        <v>1025.0999999999999</v>
      </c>
      <c r="E2242" s="320">
        <v>0</v>
      </c>
      <c r="F2242" s="320">
        <v>21.6</v>
      </c>
      <c r="G2242" s="320">
        <v>57.7</v>
      </c>
      <c r="H2242" s="316">
        <v>5.9</v>
      </c>
      <c r="I2242" s="316">
        <v>288.2</v>
      </c>
    </row>
    <row r="2243" spans="3:9" x14ac:dyDescent="0.2">
      <c r="C2243" s="348">
        <v>44119.625</v>
      </c>
      <c r="D2243" s="320">
        <v>1025</v>
      </c>
      <c r="E2243" s="320">
        <v>0</v>
      </c>
      <c r="F2243" s="320">
        <v>20.3</v>
      </c>
      <c r="G2243" s="320">
        <v>65.8</v>
      </c>
      <c r="H2243" s="316">
        <v>6</v>
      </c>
      <c r="I2243" s="316">
        <v>289.3</v>
      </c>
    </row>
    <row r="2244" spans="3:9" x14ac:dyDescent="0.2">
      <c r="C2244" s="348">
        <v>44119.666666666672</v>
      </c>
      <c r="D2244" s="320">
        <v>1025.5</v>
      </c>
      <c r="E2244" s="320">
        <v>0</v>
      </c>
      <c r="F2244" s="320">
        <v>19.899999999999999</v>
      </c>
      <c r="G2244" s="320">
        <v>66.400000000000006</v>
      </c>
      <c r="H2244" s="316">
        <v>6</v>
      </c>
      <c r="I2244" s="316">
        <v>279.10000000000002</v>
      </c>
    </row>
    <row r="2245" spans="3:9" x14ac:dyDescent="0.2">
      <c r="C2245" s="348">
        <v>44119.708333333328</v>
      </c>
      <c r="D2245" s="320">
        <v>1026.2</v>
      </c>
      <c r="E2245" s="320">
        <v>0</v>
      </c>
      <c r="F2245" s="320">
        <v>19.5</v>
      </c>
      <c r="G2245" s="320">
        <v>66.8</v>
      </c>
      <c r="H2245" s="316">
        <v>6</v>
      </c>
      <c r="I2245" s="316">
        <v>232.2</v>
      </c>
    </row>
    <row r="2246" spans="3:9" x14ac:dyDescent="0.2">
      <c r="C2246" s="348">
        <v>44119.75</v>
      </c>
      <c r="D2246" s="320">
        <v>1027</v>
      </c>
      <c r="E2246" s="320">
        <v>0</v>
      </c>
      <c r="F2246" s="320">
        <v>18.899999999999999</v>
      </c>
      <c r="G2246" s="320">
        <v>67.900000000000006</v>
      </c>
      <c r="H2246" s="316">
        <v>6</v>
      </c>
      <c r="I2246" s="316">
        <v>220.6</v>
      </c>
    </row>
    <row r="2247" spans="3:9" x14ac:dyDescent="0.2">
      <c r="C2247" s="348">
        <v>44119.791666666672</v>
      </c>
      <c r="D2247" s="298" t="s">
        <v>380</v>
      </c>
      <c r="E2247" s="298" t="s">
        <v>380</v>
      </c>
      <c r="F2247" s="298" t="s">
        <v>380</v>
      </c>
      <c r="G2247" s="298" t="s">
        <v>380</v>
      </c>
      <c r="H2247" s="298" t="s">
        <v>380</v>
      </c>
      <c r="I2247" s="298" t="s">
        <v>380</v>
      </c>
    </row>
    <row r="2248" spans="3:9" x14ac:dyDescent="0.2">
      <c r="C2248" s="348">
        <v>44119.833333333328</v>
      </c>
      <c r="D2248" s="320">
        <v>1028.7</v>
      </c>
      <c r="E2248" s="320">
        <v>0</v>
      </c>
      <c r="F2248" s="320">
        <v>18.5</v>
      </c>
      <c r="G2248" s="320">
        <v>70.3</v>
      </c>
      <c r="H2248" s="316">
        <v>6.1</v>
      </c>
      <c r="I2248" s="316">
        <v>192.8</v>
      </c>
    </row>
    <row r="2249" spans="3:9" x14ac:dyDescent="0.2">
      <c r="C2249" s="348">
        <v>44119.875</v>
      </c>
      <c r="D2249" s="320">
        <v>1029</v>
      </c>
      <c r="E2249" s="320">
        <v>0</v>
      </c>
      <c r="F2249" s="320">
        <v>18.5</v>
      </c>
      <c r="G2249" s="320">
        <v>70.599999999999994</v>
      </c>
      <c r="H2249" s="316">
        <v>5.9</v>
      </c>
      <c r="I2249" s="316">
        <v>190.1</v>
      </c>
    </row>
    <row r="2250" spans="3:9" x14ac:dyDescent="0.2">
      <c r="C2250" s="348">
        <v>44119.916666666672</v>
      </c>
      <c r="D2250" s="320">
        <v>1029.0999999999999</v>
      </c>
      <c r="E2250" s="320">
        <v>0</v>
      </c>
      <c r="F2250" s="320">
        <v>18.5</v>
      </c>
      <c r="G2250" s="320">
        <v>70</v>
      </c>
      <c r="H2250" s="316">
        <v>5.4</v>
      </c>
      <c r="I2250" s="316">
        <v>193.1</v>
      </c>
    </row>
    <row r="2251" spans="3:9" x14ac:dyDescent="0.2">
      <c r="C2251" s="348">
        <v>44119.958333333328</v>
      </c>
      <c r="D2251" s="320">
        <v>1028.7</v>
      </c>
      <c r="E2251" s="320">
        <v>0</v>
      </c>
      <c r="F2251" s="320">
        <v>18.399999999999999</v>
      </c>
      <c r="G2251" s="320">
        <v>70.7</v>
      </c>
      <c r="H2251" s="316">
        <v>4.9000000000000004</v>
      </c>
      <c r="I2251" s="316">
        <v>211.4</v>
      </c>
    </row>
    <row r="2252" spans="3:9" x14ac:dyDescent="0.2">
      <c r="C2252" s="348">
        <v>44120</v>
      </c>
      <c r="D2252" s="320">
        <v>1028.3</v>
      </c>
      <c r="E2252" s="320">
        <v>0</v>
      </c>
      <c r="F2252" s="320">
        <v>18.3</v>
      </c>
      <c r="G2252" s="320">
        <v>72.2</v>
      </c>
      <c r="H2252" s="316">
        <v>4.7</v>
      </c>
      <c r="I2252" s="316">
        <v>198.1</v>
      </c>
    </row>
    <row r="2253" spans="3:9" x14ac:dyDescent="0.2">
      <c r="C2253" s="348">
        <v>44120.041666666672</v>
      </c>
      <c r="D2253" s="320">
        <v>1027.9000000000001</v>
      </c>
      <c r="E2253" s="320">
        <v>0</v>
      </c>
      <c r="F2253" s="320">
        <v>18.100000000000001</v>
      </c>
      <c r="G2253" s="320">
        <v>72</v>
      </c>
      <c r="H2253" s="316">
        <v>5.3</v>
      </c>
      <c r="I2253" s="316">
        <v>199.6</v>
      </c>
    </row>
    <row r="2254" spans="3:9" x14ac:dyDescent="0.2">
      <c r="C2254" s="348">
        <v>44120.083333333328</v>
      </c>
      <c r="D2254" s="320">
        <v>1027</v>
      </c>
      <c r="E2254" s="320">
        <v>0</v>
      </c>
      <c r="F2254" s="320">
        <v>17.899999999999999</v>
      </c>
      <c r="G2254" s="320">
        <v>72.2</v>
      </c>
      <c r="H2254" s="316">
        <v>4.8</v>
      </c>
      <c r="I2254" s="316">
        <v>185.8</v>
      </c>
    </row>
    <row r="2255" spans="3:9" x14ac:dyDescent="0.2">
      <c r="C2255" s="348">
        <v>44120.125</v>
      </c>
      <c r="D2255" s="320">
        <v>1027.0999999999999</v>
      </c>
      <c r="E2255" s="320">
        <v>0</v>
      </c>
      <c r="F2255" s="320">
        <v>17.5</v>
      </c>
      <c r="G2255" s="320">
        <v>74</v>
      </c>
      <c r="H2255" s="316">
        <v>3.2</v>
      </c>
      <c r="I2255" s="316">
        <v>13.5</v>
      </c>
    </row>
    <row r="2256" spans="3:9" x14ac:dyDescent="0.2">
      <c r="C2256" s="348">
        <v>44120.166666666672</v>
      </c>
      <c r="D2256" s="320">
        <v>1027.8</v>
      </c>
      <c r="E2256" s="320">
        <v>0</v>
      </c>
      <c r="F2256" s="320">
        <v>16.7</v>
      </c>
      <c r="G2256" s="320">
        <v>78.599999999999994</v>
      </c>
      <c r="H2256" s="316">
        <v>4.3</v>
      </c>
      <c r="I2256" s="316">
        <v>352.4</v>
      </c>
    </row>
    <row r="2257" spans="3:9" x14ac:dyDescent="0.2">
      <c r="C2257" s="348">
        <v>44120.208333333328</v>
      </c>
      <c r="D2257" s="320">
        <v>1027.8</v>
      </c>
      <c r="E2257" s="320">
        <v>0</v>
      </c>
      <c r="F2257" s="320">
        <v>16.5</v>
      </c>
      <c r="G2257" s="320">
        <v>80.099999999999994</v>
      </c>
      <c r="H2257" s="316">
        <v>2.2999999999999998</v>
      </c>
      <c r="I2257" s="316">
        <v>264.7</v>
      </c>
    </row>
    <row r="2258" spans="3:9" x14ac:dyDescent="0.2">
      <c r="C2258" s="348">
        <v>44120.25</v>
      </c>
      <c r="D2258" s="320">
        <v>1027.9000000000001</v>
      </c>
      <c r="E2258" s="320">
        <v>0</v>
      </c>
      <c r="F2258" s="320">
        <v>16.899999999999999</v>
      </c>
      <c r="G2258" s="320">
        <v>77.900000000000006</v>
      </c>
      <c r="H2258" s="316">
        <v>2.8</v>
      </c>
      <c r="I2258" s="316">
        <v>266.39999999999998</v>
      </c>
    </row>
    <row r="2259" spans="3:9" x14ac:dyDescent="0.2">
      <c r="C2259" s="348">
        <v>44120.291666666672</v>
      </c>
      <c r="D2259" s="320">
        <v>1028.5999999999999</v>
      </c>
      <c r="E2259" s="320">
        <v>0</v>
      </c>
      <c r="F2259" s="320">
        <v>18.8</v>
      </c>
      <c r="G2259" s="320">
        <v>68</v>
      </c>
      <c r="H2259" s="316">
        <v>3.8</v>
      </c>
      <c r="I2259" s="316">
        <v>260</v>
      </c>
    </row>
    <row r="2260" spans="3:9" x14ac:dyDescent="0.2">
      <c r="C2260" s="348">
        <v>44120.333333333328</v>
      </c>
      <c r="D2260" s="320">
        <v>1028.2</v>
      </c>
      <c r="E2260" s="320">
        <v>0</v>
      </c>
      <c r="F2260" s="320">
        <v>20</v>
      </c>
      <c r="G2260" s="320">
        <v>62.9</v>
      </c>
      <c r="H2260" s="316">
        <v>5.0999999999999996</v>
      </c>
      <c r="I2260" s="316">
        <v>243.2</v>
      </c>
    </row>
    <row r="2261" spans="3:9" x14ac:dyDescent="0.2">
      <c r="C2261" s="348">
        <v>44120.375</v>
      </c>
      <c r="D2261" s="320">
        <v>1027.2</v>
      </c>
      <c r="E2261" s="320">
        <v>0</v>
      </c>
      <c r="F2261" s="320">
        <v>20.9</v>
      </c>
      <c r="G2261" s="320">
        <v>59</v>
      </c>
      <c r="H2261" s="316">
        <v>7.2</v>
      </c>
      <c r="I2261" s="316">
        <v>251.1</v>
      </c>
    </row>
    <row r="2262" spans="3:9" x14ac:dyDescent="0.2">
      <c r="C2262" s="348">
        <v>44120.416666666672</v>
      </c>
      <c r="D2262" s="320">
        <v>1026.8</v>
      </c>
      <c r="E2262" s="320">
        <v>0</v>
      </c>
      <c r="F2262" s="320">
        <v>21.3</v>
      </c>
      <c r="G2262" s="320">
        <v>57.5</v>
      </c>
      <c r="H2262" s="316">
        <v>7.4</v>
      </c>
      <c r="I2262" s="316">
        <v>245.9</v>
      </c>
    </row>
    <row r="2263" spans="3:9" x14ac:dyDescent="0.2">
      <c r="C2263" s="348">
        <v>44120.458333333328</v>
      </c>
      <c r="D2263" s="320">
        <v>1026</v>
      </c>
      <c r="E2263" s="320">
        <v>0</v>
      </c>
      <c r="F2263" s="320">
        <v>21.5</v>
      </c>
      <c r="G2263" s="320">
        <v>57.6</v>
      </c>
      <c r="H2263" s="316">
        <v>8</v>
      </c>
      <c r="I2263" s="316">
        <v>266.2</v>
      </c>
    </row>
    <row r="2264" spans="3:9" x14ac:dyDescent="0.2">
      <c r="C2264" s="348">
        <v>44120.5</v>
      </c>
      <c r="D2264" s="320">
        <v>1025.3</v>
      </c>
      <c r="E2264" s="320">
        <v>0</v>
      </c>
      <c r="F2264" s="320">
        <v>21.5</v>
      </c>
      <c r="G2264" s="320">
        <v>58</v>
      </c>
      <c r="H2264" s="316">
        <v>8</v>
      </c>
      <c r="I2264" s="316">
        <v>251.5</v>
      </c>
    </row>
    <row r="2265" spans="3:9" x14ac:dyDescent="0.2">
      <c r="C2265" s="348">
        <v>44120.541666666672</v>
      </c>
      <c r="D2265" s="320">
        <v>1024.5999999999999</v>
      </c>
      <c r="E2265" s="320">
        <v>0</v>
      </c>
      <c r="F2265" s="320">
        <v>21.6</v>
      </c>
      <c r="G2265" s="320">
        <v>59.4</v>
      </c>
      <c r="H2265" s="316">
        <v>7.5</v>
      </c>
      <c r="I2265" s="316">
        <v>245.4</v>
      </c>
    </row>
    <row r="2266" spans="3:9" x14ac:dyDescent="0.2">
      <c r="C2266" s="348">
        <v>44120.583333333328</v>
      </c>
      <c r="D2266" s="320">
        <v>1024.3</v>
      </c>
      <c r="E2266" s="320">
        <v>0</v>
      </c>
      <c r="F2266" s="320">
        <v>21.1</v>
      </c>
      <c r="G2266" s="320">
        <v>61.3</v>
      </c>
      <c r="H2266" s="316">
        <v>7.4</v>
      </c>
      <c r="I2266" s="316">
        <v>239.1</v>
      </c>
    </row>
    <row r="2267" spans="3:9" x14ac:dyDescent="0.2">
      <c r="C2267" s="348">
        <v>44120.625</v>
      </c>
      <c r="D2267" s="320">
        <v>1024.2</v>
      </c>
      <c r="E2267" s="320">
        <v>0</v>
      </c>
      <c r="F2267" s="320">
        <v>20.7</v>
      </c>
      <c r="G2267" s="320">
        <v>62.6</v>
      </c>
      <c r="H2267" s="316">
        <v>6.7</v>
      </c>
      <c r="I2267" s="316">
        <v>237.2</v>
      </c>
    </row>
    <row r="2268" spans="3:9" x14ac:dyDescent="0.2">
      <c r="C2268" s="348">
        <v>44120.666666666672</v>
      </c>
      <c r="D2268" s="320">
        <v>1025.2</v>
      </c>
      <c r="E2268" s="320">
        <v>0</v>
      </c>
      <c r="F2268" s="320">
        <v>20.2</v>
      </c>
      <c r="G2268" s="320">
        <v>64.8</v>
      </c>
      <c r="H2268" s="316">
        <v>5.8</v>
      </c>
      <c r="I2268" s="316">
        <v>247.7</v>
      </c>
    </row>
    <row r="2269" spans="3:9" x14ac:dyDescent="0.2">
      <c r="C2269" s="348">
        <v>44120.708333333328</v>
      </c>
      <c r="D2269" s="320">
        <v>1027</v>
      </c>
      <c r="E2269" s="320">
        <v>0</v>
      </c>
      <c r="F2269" s="320">
        <v>18.7</v>
      </c>
      <c r="G2269" s="320">
        <v>71.5</v>
      </c>
      <c r="H2269" s="316">
        <v>5.8</v>
      </c>
      <c r="I2269" s="316">
        <v>296.7</v>
      </c>
    </row>
    <row r="2270" spans="3:9" x14ac:dyDescent="0.2">
      <c r="C2270" s="348">
        <v>44120.75</v>
      </c>
      <c r="D2270" s="320">
        <v>1027.8</v>
      </c>
      <c r="E2270" s="320">
        <v>0</v>
      </c>
      <c r="F2270" s="320">
        <v>17.899999999999999</v>
      </c>
      <c r="G2270" s="320">
        <v>75.900000000000006</v>
      </c>
      <c r="H2270" s="316">
        <v>5</v>
      </c>
      <c r="I2270" s="316">
        <v>284.3</v>
      </c>
    </row>
    <row r="2271" spans="3:9" x14ac:dyDescent="0.2">
      <c r="C2271" s="348">
        <v>44120.791666666672</v>
      </c>
      <c r="D2271" s="320">
        <v>1028.0999999999999</v>
      </c>
      <c r="E2271" s="320">
        <v>0</v>
      </c>
      <c r="F2271" s="320">
        <v>18.2</v>
      </c>
      <c r="G2271" s="320">
        <v>74.2</v>
      </c>
      <c r="H2271" s="316">
        <v>5.2</v>
      </c>
      <c r="I2271" s="316">
        <v>251.7</v>
      </c>
    </row>
    <row r="2272" spans="3:9" x14ac:dyDescent="0.2">
      <c r="C2272" s="348">
        <v>44120.833333333328</v>
      </c>
      <c r="D2272" s="320">
        <v>1028.3</v>
      </c>
      <c r="E2272" s="320">
        <v>0</v>
      </c>
      <c r="F2272" s="320">
        <v>18.100000000000001</v>
      </c>
      <c r="G2272" s="320">
        <v>74.2</v>
      </c>
      <c r="H2272" s="316">
        <v>6.5</v>
      </c>
      <c r="I2272" s="316">
        <v>218.5</v>
      </c>
    </row>
    <row r="2273" spans="3:9" x14ac:dyDescent="0.2">
      <c r="C2273" s="348">
        <v>44120.875</v>
      </c>
      <c r="D2273" s="320">
        <v>1028.7</v>
      </c>
      <c r="E2273" s="320">
        <v>0</v>
      </c>
      <c r="F2273" s="320">
        <v>17.600000000000001</v>
      </c>
      <c r="G2273" s="320">
        <v>77.099999999999994</v>
      </c>
      <c r="H2273" s="316">
        <v>6.2</v>
      </c>
      <c r="I2273" s="316">
        <v>221.4</v>
      </c>
    </row>
    <row r="2274" spans="3:9" x14ac:dyDescent="0.2">
      <c r="C2274" s="348">
        <v>44120.916666666672</v>
      </c>
      <c r="D2274" s="320">
        <v>1028.4000000000001</v>
      </c>
      <c r="E2274" s="320">
        <v>0</v>
      </c>
      <c r="F2274" s="320">
        <v>17.399999999999999</v>
      </c>
      <c r="G2274" s="320">
        <v>78</v>
      </c>
      <c r="H2274" s="316">
        <v>4.9000000000000004</v>
      </c>
      <c r="I2274" s="316">
        <v>240.2</v>
      </c>
    </row>
    <row r="2275" spans="3:9" x14ac:dyDescent="0.2">
      <c r="C2275" s="348">
        <v>44120.958333333328</v>
      </c>
      <c r="D2275" s="320">
        <v>1028.0999999999999</v>
      </c>
      <c r="E2275" s="320">
        <v>0</v>
      </c>
      <c r="F2275" s="320">
        <v>17.100000000000001</v>
      </c>
      <c r="G2275" s="320">
        <v>78.099999999999994</v>
      </c>
      <c r="H2275" s="316">
        <v>3.5</v>
      </c>
      <c r="I2275" s="316">
        <v>322.60000000000002</v>
      </c>
    </row>
    <row r="2276" spans="3:9" x14ac:dyDescent="0.2">
      <c r="C2276" s="348">
        <v>44121</v>
      </c>
      <c r="D2276" s="320">
        <v>1027.5</v>
      </c>
      <c r="E2276" s="320">
        <v>0</v>
      </c>
      <c r="F2276" s="320">
        <v>17.3</v>
      </c>
      <c r="G2276" s="320">
        <v>76.900000000000006</v>
      </c>
      <c r="H2276" s="316">
        <v>2.2999999999999998</v>
      </c>
      <c r="I2276" s="316">
        <v>293</v>
      </c>
    </row>
    <row r="2277" spans="3:9" x14ac:dyDescent="0.2">
      <c r="C2277" s="348">
        <v>44121.041666666672</v>
      </c>
      <c r="D2277" s="320">
        <v>1026.9000000000001</v>
      </c>
      <c r="E2277" s="320">
        <v>0</v>
      </c>
      <c r="F2277" s="320">
        <v>17.399999999999999</v>
      </c>
      <c r="G2277" s="320">
        <v>76.2</v>
      </c>
      <c r="H2277" s="316">
        <v>3.4</v>
      </c>
      <c r="I2277" s="316">
        <v>263.10000000000002</v>
      </c>
    </row>
    <row r="2278" spans="3:9" x14ac:dyDescent="0.2">
      <c r="C2278" s="348">
        <v>44121.083333333328</v>
      </c>
      <c r="D2278" s="320">
        <v>1026.5999999999999</v>
      </c>
      <c r="E2278" s="320">
        <v>0</v>
      </c>
      <c r="F2278" s="320">
        <v>17.5</v>
      </c>
      <c r="G2278" s="320">
        <v>76.5</v>
      </c>
      <c r="H2278" s="316">
        <v>2.8</v>
      </c>
      <c r="I2278" s="316">
        <v>307.8</v>
      </c>
    </row>
    <row r="2279" spans="3:9" x14ac:dyDescent="0.2">
      <c r="C2279" s="348">
        <v>44121.125</v>
      </c>
      <c r="D2279" s="320">
        <v>1026.3</v>
      </c>
      <c r="E2279" s="320">
        <v>0</v>
      </c>
      <c r="F2279" s="320">
        <v>17.100000000000001</v>
      </c>
      <c r="G2279" s="320">
        <v>77.8</v>
      </c>
      <c r="H2279" s="316">
        <v>3</v>
      </c>
      <c r="I2279" s="316">
        <v>355.4</v>
      </c>
    </row>
    <row r="2280" spans="3:9" x14ac:dyDescent="0.2">
      <c r="C2280" s="348">
        <v>44121.166666666672</v>
      </c>
      <c r="D2280" s="320">
        <v>1026.5</v>
      </c>
      <c r="E2280" s="320">
        <v>0</v>
      </c>
      <c r="F2280" s="320">
        <v>17.3</v>
      </c>
      <c r="G2280" s="320">
        <v>76.2</v>
      </c>
      <c r="H2280" s="316">
        <v>3</v>
      </c>
      <c r="I2280" s="316">
        <v>4.2</v>
      </c>
    </row>
    <row r="2281" spans="3:9" x14ac:dyDescent="0.2">
      <c r="C2281" s="348">
        <v>44121.208333333328</v>
      </c>
      <c r="D2281" s="320">
        <v>1027</v>
      </c>
      <c r="E2281" s="320">
        <v>0</v>
      </c>
      <c r="F2281" s="320">
        <v>17.2</v>
      </c>
      <c r="G2281" s="320">
        <v>77.599999999999994</v>
      </c>
      <c r="H2281" s="316">
        <v>3.3</v>
      </c>
      <c r="I2281" s="316">
        <v>9.5</v>
      </c>
    </row>
    <row r="2282" spans="3:9" x14ac:dyDescent="0.2">
      <c r="C2282" s="348">
        <v>44121.25</v>
      </c>
      <c r="D2282" s="298" t="s">
        <v>380</v>
      </c>
      <c r="E2282" s="298" t="s">
        <v>380</v>
      </c>
      <c r="F2282" s="298" t="s">
        <v>380</v>
      </c>
      <c r="G2282" s="298" t="s">
        <v>380</v>
      </c>
      <c r="H2282" s="298" t="s">
        <v>380</v>
      </c>
      <c r="I2282" s="298" t="s">
        <v>380</v>
      </c>
    </row>
    <row r="2283" spans="3:9" x14ac:dyDescent="0.2">
      <c r="C2283" s="348">
        <v>44121.291666666672</v>
      </c>
      <c r="D2283" s="298" t="s">
        <v>380</v>
      </c>
      <c r="E2283" s="298" t="s">
        <v>380</v>
      </c>
      <c r="F2283" s="298" t="s">
        <v>380</v>
      </c>
      <c r="G2283" s="298" t="s">
        <v>380</v>
      </c>
      <c r="H2283" s="298" t="s">
        <v>380</v>
      </c>
      <c r="I2283" s="298" t="s">
        <v>380</v>
      </c>
    </row>
    <row r="2284" spans="3:9" x14ac:dyDescent="0.2">
      <c r="C2284" s="348">
        <v>44121.333333333328</v>
      </c>
      <c r="D2284" s="298" t="s">
        <v>380</v>
      </c>
      <c r="E2284" s="298" t="s">
        <v>380</v>
      </c>
      <c r="F2284" s="298" t="s">
        <v>380</v>
      </c>
      <c r="G2284" s="298" t="s">
        <v>380</v>
      </c>
      <c r="H2284" s="298" t="s">
        <v>380</v>
      </c>
      <c r="I2284" s="298" t="s">
        <v>380</v>
      </c>
    </row>
    <row r="2285" spans="3:9" x14ac:dyDescent="0.2">
      <c r="C2285" s="348">
        <v>44121.375</v>
      </c>
      <c r="D2285" s="298" t="s">
        <v>380</v>
      </c>
      <c r="E2285" s="298" t="s">
        <v>380</v>
      </c>
      <c r="F2285" s="298" t="s">
        <v>380</v>
      </c>
      <c r="G2285" s="298" t="s">
        <v>380</v>
      </c>
      <c r="H2285" s="298" t="s">
        <v>380</v>
      </c>
      <c r="I2285" s="298" t="s">
        <v>380</v>
      </c>
    </row>
    <row r="2286" spans="3:9" x14ac:dyDescent="0.2">
      <c r="C2286" s="348">
        <v>44121.416666666672</v>
      </c>
      <c r="D2286" s="298" t="s">
        <v>380</v>
      </c>
      <c r="E2286" s="320">
        <v>0</v>
      </c>
      <c r="F2286" s="298" t="s">
        <v>380</v>
      </c>
      <c r="G2286" s="298" t="s">
        <v>380</v>
      </c>
      <c r="H2286" s="298" t="s">
        <v>380</v>
      </c>
      <c r="I2286" s="298" t="s">
        <v>380</v>
      </c>
    </row>
    <row r="2287" spans="3:9" x14ac:dyDescent="0.2">
      <c r="C2287" s="348">
        <v>44121.458333333328</v>
      </c>
      <c r="D2287" s="320">
        <v>1026.7</v>
      </c>
      <c r="E2287" s="320">
        <v>0</v>
      </c>
      <c r="F2287" s="320">
        <v>19.100000000000001</v>
      </c>
      <c r="G2287" s="320">
        <v>65.400000000000006</v>
      </c>
      <c r="H2287" s="316">
        <v>6.5</v>
      </c>
      <c r="I2287" s="316">
        <v>284.10000000000002</v>
      </c>
    </row>
    <row r="2288" spans="3:9" x14ac:dyDescent="0.2">
      <c r="C2288" s="348">
        <v>44121.5</v>
      </c>
      <c r="D2288" s="320">
        <v>1025.8</v>
      </c>
      <c r="E2288" s="320">
        <v>0</v>
      </c>
      <c r="F2288" s="320">
        <v>18.8</v>
      </c>
      <c r="G2288" s="320">
        <v>68.8</v>
      </c>
      <c r="H2288" s="316">
        <v>6</v>
      </c>
      <c r="I2288" s="316">
        <v>300.7</v>
      </c>
    </row>
    <row r="2289" spans="3:9" x14ac:dyDescent="0.2">
      <c r="C2289" s="348">
        <v>44121.541666666672</v>
      </c>
      <c r="D2289" s="320">
        <v>1024.8</v>
      </c>
      <c r="E2289" s="320">
        <v>0</v>
      </c>
      <c r="F2289" s="320">
        <v>18.399999999999999</v>
      </c>
      <c r="G2289" s="320">
        <v>69.8</v>
      </c>
      <c r="H2289" s="316">
        <v>5.3</v>
      </c>
      <c r="I2289" s="316">
        <v>325.60000000000002</v>
      </c>
    </row>
    <row r="2290" spans="3:9" x14ac:dyDescent="0.2">
      <c r="C2290" s="348">
        <v>44121.583333333328</v>
      </c>
      <c r="D2290" s="320">
        <v>1024.5</v>
      </c>
      <c r="E2290" s="320">
        <v>0</v>
      </c>
      <c r="F2290" s="320">
        <v>18.399999999999999</v>
      </c>
      <c r="G2290" s="320">
        <v>68.7</v>
      </c>
      <c r="H2290" s="316">
        <v>4.8</v>
      </c>
      <c r="I2290" s="316">
        <v>358.3</v>
      </c>
    </row>
    <row r="2291" spans="3:9" x14ac:dyDescent="0.2">
      <c r="C2291" s="348">
        <v>44121.625</v>
      </c>
      <c r="D2291" s="320">
        <v>1025</v>
      </c>
      <c r="E2291" s="320">
        <v>0</v>
      </c>
      <c r="F2291" s="320">
        <v>18.8</v>
      </c>
      <c r="G2291" s="320">
        <v>67.3</v>
      </c>
      <c r="H2291" s="316">
        <v>5.4</v>
      </c>
      <c r="I2291" s="316">
        <v>308</v>
      </c>
    </row>
    <row r="2292" spans="3:9" x14ac:dyDescent="0.2">
      <c r="C2292" s="348">
        <v>44121.666666666672</v>
      </c>
      <c r="D2292" s="320">
        <v>1025.5</v>
      </c>
      <c r="E2292" s="320">
        <v>0</v>
      </c>
      <c r="F2292" s="320">
        <v>19.600000000000001</v>
      </c>
      <c r="G2292" s="320">
        <v>61.2</v>
      </c>
      <c r="H2292" s="316">
        <v>5.2</v>
      </c>
      <c r="I2292" s="316">
        <v>251.7</v>
      </c>
    </row>
    <row r="2293" spans="3:9" x14ac:dyDescent="0.2">
      <c r="C2293" s="348">
        <v>44121.708333333328</v>
      </c>
      <c r="D2293" s="320">
        <v>1026.5</v>
      </c>
      <c r="E2293" s="320">
        <v>0</v>
      </c>
      <c r="F2293" s="320">
        <v>19</v>
      </c>
      <c r="G2293" s="320">
        <v>65.3</v>
      </c>
      <c r="H2293" s="316">
        <v>5.4</v>
      </c>
      <c r="I2293" s="316">
        <v>262.7</v>
      </c>
    </row>
    <row r="2294" spans="3:9" x14ac:dyDescent="0.2">
      <c r="C2294" s="348">
        <v>44121.75</v>
      </c>
      <c r="D2294" s="320">
        <v>1027.0999999999999</v>
      </c>
      <c r="E2294" s="320">
        <v>0</v>
      </c>
      <c r="F2294" s="320">
        <v>18.7</v>
      </c>
      <c r="G2294" s="320">
        <v>67.099999999999994</v>
      </c>
      <c r="H2294" s="316">
        <v>4.8</v>
      </c>
      <c r="I2294" s="316">
        <v>247.5</v>
      </c>
    </row>
    <row r="2295" spans="3:9" x14ac:dyDescent="0.2">
      <c r="C2295" s="348">
        <v>44121.791666666672</v>
      </c>
      <c r="D2295" s="320">
        <v>1027.7</v>
      </c>
      <c r="E2295" s="320">
        <v>0</v>
      </c>
      <c r="F2295" s="320">
        <v>17.899999999999999</v>
      </c>
      <c r="G2295" s="320">
        <v>72.8</v>
      </c>
      <c r="H2295" s="316">
        <v>4.8</v>
      </c>
      <c r="I2295" s="316">
        <v>266</v>
      </c>
    </row>
    <row r="2296" spans="3:9" x14ac:dyDescent="0.2">
      <c r="C2296" s="348">
        <v>44121.833333333328</v>
      </c>
      <c r="D2296" s="320">
        <v>1028.2</v>
      </c>
      <c r="E2296" s="320">
        <v>0</v>
      </c>
      <c r="F2296" s="320">
        <v>18</v>
      </c>
      <c r="G2296" s="320">
        <v>72.8</v>
      </c>
      <c r="H2296" s="316">
        <v>5.2</v>
      </c>
      <c r="I2296" s="316">
        <v>244.6</v>
      </c>
    </row>
    <row r="2297" spans="3:9" x14ac:dyDescent="0.2">
      <c r="C2297" s="348">
        <v>44121.875</v>
      </c>
      <c r="D2297" s="320">
        <v>1028.7</v>
      </c>
      <c r="E2297" s="320">
        <v>0</v>
      </c>
      <c r="F2297" s="320">
        <v>17.7</v>
      </c>
      <c r="G2297" s="320">
        <v>73.599999999999994</v>
      </c>
      <c r="H2297" s="316">
        <v>4.4000000000000004</v>
      </c>
      <c r="I2297" s="316">
        <v>283.60000000000002</v>
      </c>
    </row>
    <row r="2298" spans="3:9" x14ac:dyDescent="0.2">
      <c r="C2298" s="348">
        <v>44121.916666666672</v>
      </c>
      <c r="D2298" s="320">
        <v>1028.5</v>
      </c>
      <c r="E2298" s="320">
        <v>0</v>
      </c>
      <c r="F2298" s="320">
        <v>17.7</v>
      </c>
      <c r="G2298" s="320">
        <v>73.099999999999994</v>
      </c>
      <c r="H2298" s="316">
        <v>3.8</v>
      </c>
      <c r="I2298" s="316">
        <v>313.5</v>
      </c>
    </row>
    <row r="2299" spans="3:9" x14ac:dyDescent="0.2">
      <c r="C2299" s="348">
        <v>44121.958333333328</v>
      </c>
      <c r="D2299" s="320">
        <v>1027.9000000000001</v>
      </c>
      <c r="E2299" s="320">
        <v>0</v>
      </c>
      <c r="F2299" s="320">
        <v>18</v>
      </c>
      <c r="G2299" s="320">
        <v>69.8</v>
      </c>
      <c r="H2299" s="316">
        <v>5.2</v>
      </c>
      <c r="I2299" s="316">
        <v>216.8</v>
      </c>
    </row>
    <row r="2300" spans="3:9" x14ac:dyDescent="0.2">
      <c r="C2300" s="348">
        <v>44122</v>
      </c>
      <c r="D2300" s="320">
        <v>1027.5999999999999</v>
      </c>
      <c r="E2300" s="320">
        <v>0</v>
      </c>
      <c r="F2300" s="320">
        <v>17.8</v>
      </c>
      <c r="G2300" s="320">
        <v>69.400000000000006</v>
      </c>
      <c r="H2300" s="316">
        <v>5</v>
      </c>
      <c r="I2300" s="316">
        <v>203.9</v>
      </c>
    </row>
    <row r="2301" spans="3:9" x14ac:dyDescent="0.2">
      <c r="C2301" s="348">
        <v>44122.041666666672</v>
      </c>
      <c r="D2301" s="320">
        <v>1027.0999999999999</v>
      </c>
      <c r="E2301" s="320">
        <v>0</v>
      </c>
      <c r="F2301" s="320">
        <v>17.8</v>
      </c>
      <c r="G2301" s="320">
        <v>68.7</v>
      </c>
      <c r="H2301" s="316">
        <v>4</v>
      </c>
      <c r="I2301" s="316">
        <v>235.3</v>
      </c>
    </row>
    <row r="2302" spans="3:9" x14ac:dyDescent="0.2">
      <c r="C2302" s="348">
        <v>44122.083333333328</v>
      </c>
      <c r="D2302" s="320">
        <v>1026.5</v>
      </c>
      <c r="E2302" s="320">
        <v>0</v>
      </c>
      <c r="F2302" s="320">
        <v>17.7</v>
      </c>
      <c r="G2302" s="320">
        <v>69.3</v>
      </c>
      <c r="H2302" s="316">
        <v>3.4</v>
      </c>
      <c r="I2302" s="316">
        <v>260.10000000000002</v>
      </c>
    </row>
    <row r="2303" spans="3:9" x14ac:dyDescent="0.2">
      <c r="C2303" s="348">
        <v>44122.125</v>
      </c>
      <c r="D2303" s="320">
        <v>1027.2</v>
      </c>
      <c r="E2303" s="320">
        <v>0</v>
      </c>
      <c r="F2303" s="320">
        <v>16.8</v>
      </c>
      <c r="G2303" s="320">
        <v>74.400000000000006</v>
      </c>
      <c r="H2303" s="316">
        <v>2.6</v>
      </c>
      <c r="I2303" s="316">
        <v>305.2</v>
      </c>
    </row>
    <row r="2304" spans="3:9" x14ac:dyDescent="0.2">
      <c r="C2304" s="348">
        <v>44122.166666666672</v>
      </c>
      <c r="D2304" s="320">
        <v>1027.2</v>
      </c>
      <c r="E2304" s="320">
        <v>0</v>
      </c>
      <c r="F2304" s="320">
        <v>16.8</v>
      </c>
      <c r="G2304" s="320">
        <v>75.2</v>
      </c>
      <c r="H2304" s="316">
        <v>2.5</v>
      </c>
      <c r="I2304" s="316">
        <v>305.8</v>
      </c>
    </row>
    <row r="2305" spans="3:9" x14ac:dyDescent="0.2">
      <c r="C2305" s="348">
        <v>44122.208333333328</v>
      </c>
      <c r="D2305" s="320">
        <v>1027.4000000000001</v>
      </c>
      <c r="E2305" s="320">
        <v>0</v>
      </c>
      <c r="F2305" s="320">
        <v>16.600000000000001</v>
      </c>
      <c r="G2305" s="320">
        <v>76.2</v>
      </c>
      <c r="H2305" s="316">
        <v>2.6</v>
      </c>
      <c r="I2305" s="316">
        <v>340.7</v>
      </c>
    </row>
    <row r="2306" spans="3:9" x14ac:dyDescent="0.2">
      <c r="C2306" s="348">
        <v>44122.25</v>
      </c>
      <c r="D2306" s="320">
        <v>1028.2</v>
      </c>
      <c r="E2306" s="320">
        <v>0</v>
      </c>
      <c r="F2306" s="320">
        <v>17</v>
      </c>
      <c r="G2306" s="320">
        <v>73.8</v>
      </c>
      <c r="H2306" s="316">
        <v>3.2</v>
      </c>
      <c r="I2306" s="316">
        <v>298</v>
      </c>
    </row>
    <row r="2307" spans="3:9" x14ac:dyDescent="0.2">
      <c r="C2307" s="348">
        <v>44122.291666666672</v>
      </c>
      <c r="D2307" s="320">
        <v>1028.3</v>
      </c>
      <c r="E2307" s="320">
        <v>0</v>
      </c>
      <c r="F2307" s="320">
        <v>17.399999999999999</v>
      </c>
      <c r="G2307" s="320">
        <v>71.3</v>
      </c>
      <c r="H2307" s="316">
        <v>4</v>
      </c>
      <c r="I2307" s="316">
        <v>290.2</v>
      </c>
    </row>
    <row r="2308" spans="3:9" x14ac:dyDescent="0.2">
      <c r="C2308" s="348">
        <v>44122.333333333328</v>
      </c>
      <c r="D2308" s="320">
        <v>1028.5999999999999</v>
      </c>
      <c r="E2308" s="320">
        <v>0</v>
      </c>
      <c r="F2308" s="320">
        <v>17.399999999999999</v>
      </c>
      <c r="G2308" s="320">
        <v>71.5</v>
      </c>
      <c r="H2308" s="316">
        <v>4.7</v>
      </c>
      <c r="I2308" s="316">
        <v>300.89999999999998</v>
      </c>
    </row>
    <row r="2309" spans="3:9" x14ac:dyDescent="0.2">
      <c r="C2309" s="348">
        <v>44122.375</v>
      </c>
      <c r="D2309" s="320">
        <v>1028.3</v>
      </c>
      <c r="E2309" s="320">
        <v>0</v>
      </c>
      <c r="F2309" s="320">
        <v>17.5</v>
      </c>
      <c r="G2309" s="320">
        <v>72.3</v>
      </c>
      <c r="H2309" s="316">
        <v>5</v>
      </c>
      <c r="I2309" s="316">
        <v>296.10000000000002</v>
      </c>
    </row>
    <row r="2310" spans="3:9" x14ac:dyDescent="0.2">
      <c r="C2310" s="348">
        <v>44122.416666666672</v>
      </c>
      <c r="D2310" s="320">
        <v>1028.0999999999999</v>
      </c>
      <c r="E2310" s="320">
        <v>0</v>
      </c>
      <c r="F2310" s="320">
        <v>18.3</v>
      </c>
      <c r="G2310" s="320">
        <v>67.7</v>
      </c>
      <c r="H2310" s="316">
        <v>6</v>
      </c>
      <c r="I2310" s="316">
        <v>289</v>
      </c>
    </row>
    <row r="2311" spans="3:9" x14ac:dyDescent="0.2">
      <c r="C2311" s="348">
        <v>44122.458333333328</v>
      </c>
      <c r="D2311" s="320">
        <v>1027.7</v>
      </c>
      <c r="E2311" s="320">
        <v>0</v>
      </c>
      <c r="F2311" s="320">
        <v>18.5</v>
      </c>
      <c r="G2311" s="320">
        <v>65.3</v>
      </c>
      <c r="H2311" s="316">
        <v>6.4</v>
      </c>
      <c r="I2311" s="316">
        <v>289.2</v>
      </c>
    </row>
    <row r="2312" spans="3:9" x14ac:dyDescent="0.2">
      <c r="C2312" s="348">
        <v>44122.5</v>
      </c>
      <c r="D2312" s="320">
        <v>1027.3</v>
      </c>
      <c r="E2312" s="320">
        <v>0</v>
      </c>
      <c r="F2312" s="320">
        <v>19.2</v>
      </c>
      <c r="G2312" s="320">
        <v>62.2</v>
      </c>
      <c r="H2312" s="316">
        <v>5.9</v>
      </c>
      <c r="I2312" s="316">
        <v>291.60000000000002</v>
      </c>
    </row>
    <row r="2313" spans="3:9" x14ac:dyDescent="0.2">
      <c r="C2313" s="348">
        <v>44122.541666666672</v>
      </c>
      <c r="D2313" s="320">
        <v>1026.7</v>
      </c>
      <c r="E2313" s="320">
        <v>0</v>
      </c>
      <c r="F2313" s="320">
        <v>20</v>
      </c>
      <c r="G2313" s="320">
        <v>59.2</v>
      </c>
      <c r="H2313" s="316">
        <v>6</v>
      </c>
      <c r="I2313" s="316">
        <v>296.10000000000002</v>
      </c>
    </row>
    <row r="2314" spans="3:9" x14ac:dyDescent="0.2">
      <c r="C2314" s="348">
        <v>44122.583333333328</v>
      </c>
      <c r="D2314" s="320">
        <v>1026.2</v>
      </c>
      <c r="E2314" s="320">
        <v>0</v>
      </c>
      <c r="F2314" s="320">
        <v>19.5</v>
      </c>
      <c r="G2314" s="320">
        <v>62.1</v>
      </c>
      <c r="H2314" s="316">
        <v>6.6</v>
      </c>
      <c r="I2314" s="316">
        <v>299.60000000000002</v>
      </c>
    </row>
    <row r="2315" spans="3:9" x14ac:dyDescent="0.2">
      <c r="C2315" s="348">
        <v>44122.625</v>
      </c>
      <c r="D2315" s="320">
        <v>1027.2</v>
      </c>
      <c r="E2315" s="320">
        <v>0</v>
      </c>
      <c r="F2315" s="320">
        <v>18.600000000000001</v>
      </c>
      <c r="G2315" s="320">
        <v>66.2</v>
      </c>
      <c r="H2315" s="316">
        <v>5.5</v>
      </c>
      <c r="I2315" s="316">
        <v>293.7</v>
      </c>
    </row>
    <row r="2316" spans="3:9" x14ac:dyDescent="0.2">
      <c r="C2316" s="348">
        <v>44122.666666666672</v>
      </c>
      <c r="D2316" s="320">
        <v>1028.4000000000001</v>
      </c>
      <c r="E2316" s="320">
        <v>0</v>
      </c>
      <c r="F2316" s="320">
        <v>18.100000000000001</v>
      </c>
      <c r="G2316" s="320">
        <v>67.2</v>
      </c>
      <c r="H2316" s="316">
        <v>4.9000000000000004</v>
      </c>
      <c r="I2316" s="316">
        <v>289.8</v>
      </c>
    </row>
    <row r="2317" spans="3:9" x14ac:dyDescent="0.2">
      <c r="C2317" s="348">
        <v>44122.708333333328</v>
      </c>
      <c r="D2317" s="320">
        <v>1029.0999999999999</v>
      </c>
      <c r="E2317" s="320">
        <v>0</v>
      </c>
      <c r="F2317" s="320">
        <v>17.8</v>
      </c>
      <c r="G2317" s="320">
        <v>68.599999999999994</v>
      </c>
      <c r="H2317" s="316">
        <v>4.7</v>
      </c>
      <c r="I2317" s="316">
        <v>290.10000000000002</v>
      </c>
    </row>
    <row r="2318" spans="3:9" x14ac:dyDescent="0.2">
      <c r="C2318" s="348">
        <v>44122.75</v>
      </c>
      <c r="D2318" s="320">
        <v>1030.0999999999999</v>
      </c>
      <c r="E2318" s="320">
        <v>0</v>
      </c>
      <c r="F2318" s="320">
        <v>17.5</v>
      </c>
      <c r="G2318" s="320">
        <v>70.8</v>
      </c>
      <c r="H2318" s="316">
        <v>3.5</v>
      </c>
      <c r="I2318" s="316">
        <v>327</v>
      </c>
    </row>
    <row r="2319" spans="3:9" x14ac:dyDescent="0.2">
      <c r="C2319" s="348">
        <v>44122.791666666672</v>
      </c>
      <c r="D2319" s="320">
        <v>1030.5999999999999</v>
      </c>
      <c r="E2319" s="320">
        <v>0</v>
      </c>
      <c r="F2319" s="320">
        <v>17.399999999999999</v>
      </c>
      <c r="G2319" s="320">
        <v>71.3</v>
      </c>
      <c r="H2319" s="316">
        <v>2.9</v>
      </c>
      <c r="I2319" s="316">
        <v>349.5</v>
      </c>
    </row>
    <row r="2320" spans="3:9" x14ac:dyDescent="0.2">
      <c r="C2320" s="348">
        <v>44122.833333333328</v>
      </c>
      <c r="D2320" s="320">
        <v>1031</v>
      </c>
      <c r="E2320" s="320">
        <v>0</v>
      </c>
      <c r="F2320" s="320">
        <v>17.3</v>
      </c>
      <c r="G2320" s="320">
        <v>71.400000000000006</v>
      </c>
      <c r="H2320" s="316">
        <v>3.1</v>
      </c>
      <c r="I2320" s="316">
        <v>344.9</v>
      </c>
    </row>
    <row r="2321" spans="3:9" x14ac:dyDescent="0.2">
      <c r="C2321" s="348">
        <v>44122.875</v>
      </c>
      <c r="D2321" s="320">
        <v>1031.2</v>
      </c>
      <c r="E2321" s="320">
        <v>0</v>
      </c>
      <c r="F2321" s="320">
        <v>17.3</v>
      </c>
      <c r="G2321" s="320">
        <v>71.599999999999994</v>
      </c>
      <c r="H2321" s="316">
        <v>3</v>
      </c>
      <c r="I2321" s="316">
        <v>348.7</v>
      </c>
    </row>
    <row r="2322" spans="3:9" x14ac:dyDescent="0.2">
      <c r="C2322" s="348">
        <v>44122.916666666672</v>
      </c>
      <c r="D2322" s="320">
        <v>1031.0999999999999</v>
      </c>
      <c r="E2322" s="320">
        <v>0</v>
      </c>
      <c r="F2322" s="320">
        <v>17.3</v>
      </c>
      <c r="G2322" s="320">
        <v>71.400000000000006</v>
      </c>
      <c r="H2322" s="316">
        <v>2.8</v>
      </c>
      <c r="I2322" s="316">
        <v>319</v>
      </c>
    </row>
    <row r="2323" spans="3:9" x14ac:dyDescent="0.2">
      <c r="C2323" s="348">
        <v>44122.958333333328</v>
      </c>
      <c r="D2323" s="320">
        <v>1030.2</v>
      </c>
      <c r="E2323" s="320">
        <v>0</v>
      </c>
      <c r="F2323" s="320">
        <v>17.100000000000001</v>
      </c>
      <c r="G2323" s="320">
        <v>72.599999999999994</v>
      </c>
      <c r="H2323" s="316">
        <v>2.8</v>
      </c>
      <c r="I2323" s="316">
        <v>335.6</v>
      </c>
    </row>
    <row r="2324" spans="3:9" x14ac:dyDescent="0.2">
      <c r="C2324" s="348">
        <v>44123</v>
      </c>
      <c r="D2324" s="320">
        <v>1029.8</v>
      </c>
      <c r="E2324" s="320">
        <v>0</v>
      </c>
      <c r="F2324" s="320">
        <v>17.2</v>
      </c>
      <c r="G2324" s="320">
        <v>71.3</v>
      </c>
      <c r="H2324" s="316">
        <v>2.6</v>
      </c>
      <c r="I2324" s="316">
        <v>266.39999999999998</v>
      </c>
    </row>
    <row r="2325" spans="3:9" x14ac:dyDescent="0.2">
      <c r="C2325" s="348">
        <v>44123.041666666672</v>
      </c>
      <c r="D2325" s="320">
        <v>1029.5</v>
      </c>
      <c r="E2325" s="320">
        <v>0</v>
      </c>
      <c r="F2325" s="320">
        <v>17.100000000000001</v>
      </c>
      <c r="G2325" s="320">
        <v>71.599999999999994</v>
      </c>
      <c r="H2325" s="316">
        <v>2.7</v>
      </c>
      <c r="I2325" s="316">
        <v>301.8</v>
      </c>
    </row>
    <row r="2326" spans="3:9" x14ac:dyDescent="0.2">
      <c r="C2326" s="348">
        <v>44123.083333333328</v>
      </c>
      <c r="D2326" s="320">
        <v>1029.0999999999999</v>
      </c>
      <c r="E2326" s="320">
        <v>0</v>
      </c>
      <c r="F2326" s="320">
        <v>17</v>
      </c>
      <c r="G2326" s="320">
        <v>71.599999999999994</v>
      </c>
      <c r="H2326" s="316">
        <v>2.6</v>
      </c>
      <c r="I2326" s="316">
        <v>293.5</v>
      </c>
    </row>
    <row r="2327" spans="3:9" x14ac:dyDescent="0.2">
      <c r="C2327" s="348">
        <v>44123.125</v>
      </c>
      <c r="D2327" s="320">
        <v>1028.9000000000001</v>
      </c>
      <c r="E2327" s="320">
        <v>0</v>
      </c>
      <c r="F2327" s="320">
        <v>17</v>
      </c>
      <c r="G2327" s="320">
        <v>71.400000000000006</v>
      </c>
      <c r="H2327" s="316">
        <v>2.2999999999999998</v>
      </c>
      <c r="I2327" s="316">
        <v>315.8</v>
      </c>
    </row>
    <row r="2328" spans="3:9" x14ac:dyDescent="0.2">
      <c r="C2328" s="348">
        <v>44123.166666666672</v>
      </c>
      <c r="D2328" s="320">
        <v>1028.8</v>
      </c>
      <c r="E2328" s="320">
        <v>0</v>
      </c>
      <c r="F2328" s="320">
        <v>16.899999999999999</v>
      </c>
      <c r="G2328" s="320">
        <v>71.3</v>
      </c>
      <c r="H2328" s="316">
        <v>3</v>
      </c>
      <c r="I2328" s="316">
        <v>312.10000000000002</v>
      </c>
    </row>
    <row r="2329" spans="3:9" x14ac:dyDescent="0.2">
      <c r="C2329" s="348">
        <v>44123.208333333328</v>
      </c>
      <c r="D2329" s="320">
        <v>1029</v>
      </c>
      <c r="E2329" s="320">
        <v>0</v>
      </c>
      <c r="F2329" s="320">
        <v>17.2</v>
      </c>
      <c r="G2329" s="320">
        <v>69.2</v>
      </c>
      <c r="H2329" s="316">
        <v>4.4000000000000004</v>
      </c>
      <c r="I2329" s="316">
        <v>266.39999999999998</v>
      </c>
    </row>
    <row r="2330" spans="3:9" x14ac:dyDescent="0.2">
      <c r="C2330" s="348">
        <v>44123.25</v>
      </c>
      <c r="D2330" s="320">
        <v>1029.2</v>
      </c>
      <c r="E2330" s="320">
        <v>0</v>
      </c>
      <c r="F2330" s="320">
        <v>17.100000000000001</v>
      </c>
      <c r="G2330" s="320">
        <v>71.599999999999994</v>
      </c>
      <c r="H2330" s="316">
        <v>3.9</v>
      </c>
      <c r="I2330" s="316">
        <v>340.3</v>
      </c>
    </row>
    <row r="2331" spans="3:9" x14ac:dyDescent="0.2">
      <c r="C2331" s="348">
        <v>44123.291666666672</v>
      </c>
      <c r="D2331" s="320">
        <v>1029.2</v>
      </c>
      <c r="E2331" s="320">
        <v>0</v>
      </c>
      <c r="F2331" s="320">
        <v>17.2</v>
      </c>
      <c r="G2331" s="320">
        <v>71</v>
      </c>
      <c r="H2331" s="316">
        <v>4</v>
      </c>
      <c r="I2331" s="316">
        <v>359.8</v>
      </c>
    </row>
    <row r="2332" spans="3:9" x14ac:dyDescent="0.2">
      <c r="C2332" s="348">
        <v>44123.333333333328</v>
      </c>
      <c r="D2332" s="320">
        <v>1029.4000000000001</v>
      </c>
      <c r="E2332" s="320">
        <v>0</v>
      </c>
      <c r="F2332" s="320">
        <v>17.3</v>
      </c>
      <c r="G2332" s="320">
        <v>71.099999999999994</v>
      </c>
      <c r="H2332" s="316">
        <v>3.8</v>
      </c>
      <c r="I2332" s="316">
        <v>358.9</v>
      </c>
    </row>
    <row r="2333" spans="3:9" x14ac:dyDescent="0.2">
      <c r="C2333" s="348">
        <v>44123.375</v>
      </c>
      <c r="D2333" s="320">
        <v>1029</v>
      </c>
      <c r="E2333" s="320">
        <v>0</v>
      </c>
      <c r="F2333" s="320">
        <v>17.600000000000001</v>
      </c>
      <c r="G2333" s="320">
        <v>70</v>
      </c>
      <c r="H2333" s="316">
        <v>3.3</v>
      </c>
      <c r="I2333" s="316">
        <v>351.9</v>
      </c>
    </row>
    <row r="2334" spans="3:9" x14ac:dyDescent="0.2">
      <c r="C2334" s="348">
        <v>44123.416666666672</v>
      </c>
      <c r="D2334" s="320">
        <v>1028.2</v>
      </c>
      <c r="E2334" s="320">
        <v>0</v>
      </c>
      <c r="F2334" s="320">
        <v>18</v>
      </c>
      <c r="G2334" s="320">
        <v>69.400000000000006</v>
      </c>
      <c r="H2334" s="316">
        <v>3.6</v>
      </c>
      <c r="I2334" s="316">
        <v>338.1</v>
      </c>
    </row>
    <row r="2335" spans="3:9" x14ac:dyDescent="0.2">
      <c r="C2335" s="348">
        <v>44123.458333333328</v>
      </c>
      <c r="D2335" s="320">
        <v>1027.3</v>
      </c>
      <c r="E2335" s="320">
        <v>0</v>
      </c>
      <c r="F2335" s="320">
        <v>18.5</v>
      </c>
      <c r="G2335" s="320">
        <v>68.3</v>
      </c>
      <c r="H2335" s="316">
        <v>5</v>
      </c>
      <c r="I2335" s="316">
        <v>316.60000000000002</v>
      </c>
    </row>
    <row r="2336" spans="3:9" x14ac:dyDescent="0.2">
      <c r="C2336" s="348">
        <v>44123.5</v>
      </c>
      <c r="D2336" s="320">
        <v>1026.4000000000001</v>
      </c>
      <c r="E2336" s="320">
        <v>0</v>
      </c>
      <c r="F2336" s="320">
        <v>19</v>
      </c>
      <c r="G2336" s="320">
        <v>64.400000000000006</v>
      </c>
      <c r="H2336" s="316">
        <v>7</v>
      </c>
      <c r="I2336" s="316">
        <v>294.60000000000002</v>
      </c>
    </row>
    <row r="2337" spans="3:9" x14ac:dyDescent="0.2">
      <c r="C2337" s="348">
        <v>44123.541666666672</v>
      </c>
      <c r="D2337" s="320">
        <v>1026.4000000000001</v>
      </c>
      <c r="E2337" s="320">
        <v>0</v>
      </c>
      <c r="F2337" s="320">
        <v>19.5</v>
      </c>
      <c r="G2337" s="320">
        <v>60.7</v>
      </c>
      <c r="H2337" s="316">
        <v>6.4</v>
      </c>
      <c r="I2337" s="316">
        <v>294.8</v>
      </c>
    </row>
    <row r="2338" spans="3:9" x14ac:dyDescent="0.2">
      <c r="C2338" s="348">
        <v>44123.583333333328</v>
      </c>
      <c r="D2338" s="298" t="s">
        <v>380</v>
      </c>
      <c r="E2338" s="298" t="s">
        <v>380</v>
      </c>
      <c r="F2338" s="298" t="s">
        <v>380</v>
      </c>
      <c r="G2338" s="298" t="s">
        <v>380</v>
      </c>
      <c r="H2338" s="298" t="s">
        <v>380</v>
      </c>
      <c r="I2338" s="298" t="s">
        <v>380</v>
      </c>
    </row>
    <row r="2339" spans="3:9" x14ac:dyDescent="0.2">
      <c r="C2339" s="348">
        <v>44123.625</v>
      </c>
      <c r="D2339" s="320">
        <v>1026.3</v>
      </c>
      <c r="E2339" s="320">
        <v>0</v>
      </c>
      <c r="F2339" s="320">
        <v>19.100000000000001</v>
      </c>
      <c r="G2339" s="320">
        <v>64.8</v>
      </c>
      <c r="H2339" s="316">
        <v>6.1</v>
      </c>
      <c r="I2339" s="316">
        <v>302.89999999999998</v>
      </c>
    </row>
    <row r="2340" spans="3:9" x14ac:dyDescent="0.2">
      <c r="C2340" s="348">
        <v>44123.666666666672</v>
      </c>
      <c r="D2340" s="320">
        <v>1026.9000000000001</v>
      </c>
      <c r="E2340" s="320">
        <v>0</v>
      </c>
      <c r="F2340" s="320">
        <v>18.3</v>
      </c>
      <c r="G2340" s="320">
        <v>67.5</v>
      </c>
      <c r="H2340" s="316">
        <v>5.0999999999999996</v>
      </c>
      <c r="I2340" s="316">
        <v>294.2</v>
      </c>
    </row>
    <row r="2341" spans="3:9" x14ac:dyDescent="0.2">
      <c r="C2341" s="348">
        <v>44123.708333333328</v>
      </c>
      <c r="D2341" s="320">
        <v>1027.8</v>
      </c>
      <c r="E2341" s="320">
        <v>0</v>
      </c>
      <c r="F2341" s="320">
        <v>18.3</v>
      </c>
      <c r="G2341" s="320">
        <v>65.7</v>
      </c>
      <c r="H2341" s="316">
        <v>5.0999999999999996</v>
      </c>
      <c r="I2341" s="316">
        <v>278.5</v>
      </c>
    </row>
    <row r="2342" spans="3:9" x14ac:dyDescent="0.2">
      <c r="C2342" s="348">
        <v>44123.75</v>
      </c>
      <c r="D2342" s="320">
        <v>1028.3</v>
      </c>
      <c r="E2342" s="320">
        <v>0</v>
      </c>
      <c r="F2342" s="320">
        <v>18.399999999999999</v>
      </c>
      <c r="G2342" s="320">
        <v>65.3</v>
      </c>
      <c r="H2342" s="316">
        <v>5.0999999999999996</v>
      </c>
      <c r="I2342" s="316">
        <v>270.10000000000002</v>
      </c>
    </row>
    <row r="2343" spans="3:9" x14ac:dyDescent="0.2">
      <c r="C2343" s="348">
        <v>44123.791666666672</v>
      </c>
      <c r="D2343" s="320">
        <v>1029</v>
      </c>
      <c r="E2343" s="320">
        <v>0</v>
      </c>
      <c r="F2343" s="320">
        <v>18.399999999999999</v>
      </c>
      <c r="G2343" s="320">
        <v>66.8</v>
      </c>
      <c r="H2343" s="316">
        <v>5.2</v>
      </c>
      <c r="I2343" s="316">
        <v>226.3</v>
      </c>
    </row>
    <row r="2344" spans="3:9" x14ac:dyDescent="0.2">
      <c r="C2344" s="348">
        <v>44123.833333333328</v>
      </c>
      <c r="D2344" s="320">
        <v>1029.5</v>
      </c>
      <c r="E2344" s="320">
        <v>0</v>
      </c>
      <c r="F2344" s="320">
        <v>18.3</v>
      </c>
      <c r="G2344" s="320">
        <v>66.099999999999994</v>
      </c>
      <c r="H2344" s="316">
        <v>5</v>
      </c>
      <c r="I2344" s="316">
        <v>223</v>
      </c>
    </row>
    <row r="2345" spans="3:9" x14ac:dyDescent="0.2">
      <c r="C2345" s="348">
        <v>44123.875</v>
      </c>
      <c r="D2345" s="320">
        <v>1029.7</v>
      </c>
      <c r="E2345" s="320">
        <v>0</v>
      </c>
      <c r="F2345" s="320">
        <v>18.2</v>
      </c>
      <c r="G2345" s="320">
        <v>66.5</v>
      </c>
      <c r="H2345" s="316">
        <v>4.7</v>
      </c>
      <c r="I2345" s="316">
        <v>238.3</v>
      </c>
    </row>
    <row r="2346" spans="3:9" x14ac:dyDescent="0.2">
      <c r="C2346" s="348">
        <v>44123.916666666672</v>
      </c>
      <c r="D2346" s="320">
        <v>1029.5999999999999</v>
      </c>
      <c r="E2346" s="320">
        <v>0</v>
      </c>
      <c r="F2346" s="320">
        <v>18</v>
      </c>
      <c r="G2346" s="320">
        <v>67.7</v>
      </c>
      <c r="H2346" s="316">
        <v>4.2</v>
      </c>
      <c r="I2346" s="316">
        <v>289.39999999999998</v>
      </c>
    </row>
    <row r="2347" spans="3:9" x14ac:dyDescent="0.2">
      <c r="C2347" s="348">
        <v>44123.958333333328</v>
      </c>
      <c r="D2347" s="320">
        <v>1029</v>
      </c>
      <c r="E2347" s="320">
        <v>0</v>
      </c>
      <c r="F2347" s="320">
        <v>18</v>
      </c>
      <c r="G2347" s="320">
        <v>67.7</v>
      </c>
      <c r="H2347" s="316">
        <v>3.4</v>
      </c>
      <c r="I2347" s="316">
        <v>285.7</v>
      </c>
    </row>
    <row r="2348" spans="3:9" x14ac:dyDescent="0.2">
      <c r="C2348" s="348">
        <v>44124</v>
      </c>
      <c r="D2348" s="320">
        <v>1028.3</v>
      </c>
      <c r="E2348" s="320">
        <v>0</v>
      </c>
      <c r="F2348" s="320">
        <v>17.8</v>
      </c>
      <c r="G2348" s="320">
        <v>69.5</v>
      </c>
      <c r="H2348" s="316">
        <v>3.3</v>
      </c>
      <c r="I2348" s="316">
        <v>326</v>
      </c>
    </row>
    <row r="2349" spans="3:9" x14ac:dyDescent="0.2">
      <c r="C2349" s="348">
        <v>44124.041666666672</v>
      </c>
      <c r="D2349" s="320">
        <v>1028.0999999999999</v>
      </c>
      <c r="E2349" s="320">
        <v>0</v>
      </c>
      <c r="F2349" s="320">
        <v>17.100000000000001</v>
      </c>
      <c r="G2349" s="320">
        <v>74.2</v>
      </c>
      <c r="H2349" s="316">
        <v>3.6</v>
      </c>
      <c r="I2349" s="316">
        <v>2.4</v>
      </c>
    </row>
    <row r="2350" spans="3:9" x14ac:dyDescent="0.2">
      <c r="C2350" s="348">
        <v>44124.083333333328</v>
      </c>
      <c r="D2350" s="320">
        <v>1027.9000000000001</v>
      </c>
      <c r="E2350" s="320">
        <v>0</v>
      </c>
      <c r="F2350" s="320">
        <v>17</v>
      </c>
      <c r="G2350" s="320">
        <v>75</v>
      </c>
      <c r="H2350" s="316">
        <v>3.8</v>
      </c>
      <c r="I2350" s="316">
        <v>4.5999999999999996</v>
      </c>
    </row>
    <row r="2351" spans="3:9" x14ac:dyDescent="0.2">
      <c r="C2351" s="348">
        <v>44124.125</v>
      </c>
      <c r="D2351" s="320">
        <v>1027.4000000000001</v>
      </c>
      <c r="E2351" s="320">
        <v>0</v>
      </c>
      <c r="F2351" s="320">
        <v>17</v>
      </c>
      <c r="G2351" s="320">
        <v>74.900000000000006</v>
      </c>
      <c r="H2351" s="316">
        <v>3.2</v>
      </c>
      <c r="I2351" s="316">
        <v>359</v>
      </c>
    </row>
    <row r="2352" spans="3:9" x14ac:dyDescent="0.2">
      <c r="C2352" s="348">
        <v>44124.166666666672</v>
      </c>
      <c r="D2352" s="320">
        <v>1027.8</v>
      </c>
      <c r="E2352" s="320">
        <v>0</v>
      </c>
      <c r="F2352" s="320">
        <v>16.8</v>
      </c>
      <c r="G2352" s="320">
        <v>75.900000000000006</v>
      </c>
      <c r="H2352" s="316">
        <v>2.6</v>
      </c>
      <c r="I2352" s="316">
        <v>331.7</v>
      </c>
    </row>
    <row r="2353" spans="3:9" x14ac:dyDescent="0.2">
      <c r="C2353" s="348">
        <v>44124.208333333328</v>
      </c>
      <c r="D2353" s="320">
        <v>1028.0999999999999</v>
      </c>
      <c r="E2353" s="320">
        <v>0</v>
      </c>
      <c r="F2353" s="320">
        <v>16.7</v>
      </c>
      <c r="G2353" s="320">
        <v>76.5</v>
      </c>
      <c r="H2353" s="316">
        <v>2.6</v>
      </c>
      <c r="I2353" s="316">
        <v>339.8</v>
      </c>
    </row>
    <row r="2354" spans="3:9" x14ac:dyDescent="0.2">
      <c r="C2354" s="348">
        <v>44124.25</v>
      </c>
      <c r="D2354" s="320">
        <v>1028.4000000000001</v>
      </c>
      <c r="E2354" s="320">
        <v>0</v>
      </c>
      <c r="F2354" s="320">
        <v>16.8</v>
      </c>
      <c r="G2354" s="320">
        <v>75.8</v>
      </c>
      <c r="H2354" s="316">
        <v>3</v>
      </c>
      <c r="I2354" s="316">
        <v>353.9</v>
      </c>
    </row>
    <row r="2355" spans="3:9" x14ac:dyDescent="0.2">
      <c r="C2355" s="348">
        <v>44124.291666666672</v>
      </c>
      <c r="D2355" s="320">
        <v>1028.5</v>
      </c>
      <c r="E2355" s="320">
        <v>0</v>
      </c>
      <c r="F2355" s="320">
        <v>17.399999999999999</v>
      </c>
      <c r="G2355" s="320">
        <v>72.099999999999994</v>
      </c>
      <c r="H2355" s="316">
        <v>3.4</v>
      </c>
      <c r="I2355" s="316">
        <v>348.7</v>
      </c>
    </row>
    <row r="2356" spans="3:9" x14ac:dyDescent="0.2">
      <c r="C2356" s="348">
        <v>44124.333333333328</v>
      </c>
      <c r="D2356" s="320">
        <v>1028.3</v>
      </c>
      <c r="E2356" s="320">
        <v>0</v>
      </c>
      <c r="F2356" s="320">
        <v>18</v>
      </c>
      <c r="G2356" s="320">
        <v>69.3</v>
      </c>
      <c r="H2356" s="316">
        <v>3.8</v>
      </c>
      <c r="I2356" s="316">
        <v>330.3</v>
      </c>
    </row>
    <row r="2357" spans="3:9" x14ac:dyDescent="0.2">
      <c r="C2357" s="348">
        <v>44124.375</v>
      </c>
      <c r="D2357" s="320">
        <v>1028</v>
      </c>
      <c r="E2357" s="320">
        <v>0</v>
      </c>
      <c r="F2357" s="320">
        <v>18.399999999999999</v>
      </c>
      <c r="G2357" s="320">
        <v>67.3</v>
      </c>
      <c r="H2357" s="316">
        <v>3.6</v>
      </c>
      <c r="I2357" s="316">
        <v>336.6</v>
      </c>
    </row>
    <row r="2358" spans="3:9" x14ac:dyDescent="0.2">
      <c r="C2358" s="348">
        <v>44124.416666666672</v>
      </c>
      <c r="D2358" s="320">
        <v>1027.2</v>
      </c>
      <c r="E2358" s="320">
        <v>0</v>
      </c>
      <c r="F2358" s="320">
        <v>18.7</v>
      </c>
      <c r="G2358" s="320">
        <v>66.3</v>
      </c>
      <c r="H2358" s="316">
        <v>4</v>
      </c>
      <c r="I2358" s="316">
        <v>337.7</v>
      </c>
    </row>
    <row r="2359" spans="3:9" x14ac:dyDescent="0.2">
      <c r="C2359" s="348">
        <v>44124.458333333328</v>
      </c>
      <c r="D2359" s="320">
        <v>1026.5</v>
      </c>
      <c r="E2359" s="320">
        <v>0</v>
      </c>
      <c r="F2359" s="320">
        <v>19.2</v>
      </c>
      <c r="G2359" s="320">
        <v>64.3</v>
      </c>
      <c r="H2359" s="316">
        <v>4.2</v>
      </c>
      <c r="I2359" s="316">
        <v>334.4</v>
      </c>
    </row>
    <row r="2360" spans="3:9" x14ac:dyDescent="0.2">
      <c r="C2360" s="348">
        <v>44124.5</v>
      </c>
      <c r="D2360" s="320">
        <v>1026.2</v>
      </c>
      <c r="E2360" s="320">
        <v>0</v>
      </c>
      <c r="F2360" s="320">
        <v>19.5</v>
      </c>
      <c r="G2360" s="320">
        <v>63.5</v>
      </c>
      <c r="H2360" s="316">
        <v>4.5999999999999996</v>
      </c>
      <c r="I2360" s="316">
        <v>331.3</v>
      </c>
    </row>
    <row r="2361" spans="3:9" x14ac:dyDescent="0.2">
      <c r="C2361" s="348">
        <v>44124.541666666672</v>
      </c>
      <c r="D2361" s="320">
        <v>1026.2</v>
      </c>
      <c r="E2361" s="320">
        <v>0</v>
      </c>
      <c r="F2361" s="320">
        <v>19.7</v>
      </c>
      <c r="G2361" s="320">
        <v>64.099999999999994</v>
      </c>
      <c r="H2361" s="316">
        <v>4.7</v>
      </c>
      <c r="I2361" s="316">
        <v>324.10000000000002</v>
      </c>
    </row>
    <row r="2362" spans="3:9" x14ac:dyDescent="0.2">
      <c r="C2362" s="348">
        <v>44124.583333333328</v>
      </c>
      <c r="D2362" s="320">
        <v>1026.4000000000001</v>
      </c>
      <c r="E2362" s="320">
        <v>0</v>
      </c>
      <c r="F2362" s="320">
        <v>19.3</v>
      </c>
      <c r="G2362" s="320">
        <v>65</v>
      </c>
      <c r="H2362" s="316">
        <v>4.5</v>
      </c>
      <c r="I2362" s="316">
        <v>317.89999999999998</v>
      </c>
    </row>
    <row r="2363" spans="3:9" x14ac:dyDescent="0.2">
      <c r="C2363" s="348">
        <v>44124.625</v>
      </c>
      <c r="D2363" s="320">
        <v>1027</v>
      </c>
      <c r="E2363" s="320">
        <v>0</v>
      </c>
      <c r="F2363" s="320">
        <v>18.7</v>
      </c>
      <c r="G2363" s="320">
        <v>67.400000000000006</v>
      </c>
      <c r="H2363" s="316">
        <v>3.8</v>
      </c>
      <c r="I2363" s="316">
        <v>322.2</v>
      </c>
    </row>
    <row r="2364" spans="3:9" x14ac:dyDescent="0.2">
      <c r="C2364" s="348">
        <v>44124.666666666672</v>
      </c>
      <c r="D2364" s="320">
        <v>1027.5999999999999</v>
      </c>
      <c r="E2364" s="320">
        <v>0</v>
      </c>
      <c r="F2364" s="320">
        <v>18.399999999999999</v>
      </c>
      <c r="G2364" s="320">
        <v>68.7</v>
      </c>
      <c r="H2364" s="316">
        <v>3.5</v>
      </c>
      <c r="I2364" s="316">
        <v>305.5</v>
      </c>
    </row>
    <row r="2365" spans="3:9" x14ac:dyDescent="0.2">
      <c r="C2365" s="348">
        <v>44124.708333333328</v>
      </c>
      <c r="D2365" s="320">
        <v>1027.9000000000001</v>
      </c>
      <c r="E2365" s="320">
        <v>0</v>
      </c>
      <c r="F2365" s="320">
        <v>18.100000000000001</v>
      </c>
      <c r="G2365" s="320">
        <v>69.900000000000006</v>
      </c>
      <c r="H2365" s="316">
        <v>3.6</v>
      </c>
      <c r="I2365" s="316">
        <v>292.89999999999998</v>
      </c>
    </row>
    <row r="2366" spans="3:9" x14ac:dyDescent="0.2">
      <c r="C2366" s="348">
        <v>44124.75</v>
      </c>
      <c r="D2366" s="320">
        <v>1028.8</v>
      </c>
      <c r="E2366" s="320">
        <v>0</v>
      </c>
      <c r="F2366" s="320">
        <v>17.7</v>
      </c>
      <c r="G2366" s="320">
        <v>71.900000000000006</v>
      </c>
      <c r="H2366" s="316">
        <v>3.7</v>
      </c>
      <c r="I2366" s="316">
        <v>294.8</v>
      </c>
    </row>
    <row r="2367" spans="3:9" x14ac:dyDescent="0.2">
      <c r="C2367" s="348">
        <v>44124.791666666672</v>
      </c>
      <c r="D2367" s="320">
        <v>1029.8</v>
      </c>
      <c r="E2367" s="320">
        <v>0</v>
      </c>
      <c r="F2367" s="320">
        <v>17.5</v>
      </c>
      <c r="G2367" s="320">
        <v>73.5</v>
      </c>
      <c r="H2367" s="316">
        <v>3.7</v>
      </c>
      <c r="I2367" s="316">
        <v>297.10000000000002</v>
      </c>
    </row>
    <row r="2368" spans="3:9" x14ac:dyDescent="0.2">
      <c r="C2368" s="348">
        <v>44124.833333333328</v>
      </c>
      <c r="D2368" s="320">
        <v>1030.2</v>
      </c>
      <c r="E2368" s="320">
        <v>0</v>
      </c>
      <c r="F2368" s="320">
        <v>17.5</v>
      </c>
      <c r="G2368" s="320">
        <v>73.5</v>
      </c>
      <c r="H2368" s="316">
        <v>3.1</v>
      </c>
      <c r="I2368" s="316">
        <v>313.39999999999998</v>
      </c>
    </row>
    <row r="2369" spans="3:9" x14ac:dyDescent="0.2">
      <c r="C2369" s="348">
        <v>44124.875</v>
      </c>
      <c r="D2369" s="320">
        <v>1030.8</v>
      </c>
      <c r="E2369" s="320">
        <v>0</v>
      </c>
      <c r="F2369" s="320">
        <v>17.3</v>
      </c>
      <c r="G2369" s="320">
        <v>74.599999999999994</v>
      </c>
      <c r="H2369" s="316">
        <v>2.4</v>
      </c>
      <c r="I2369" s="316">
        <v>329.8</v>
      </c>
    </row>
    <row r="2370" spans="3:9" x14ac:dyDescent="0.2">
      <c r="C2370" s="348">
        <v>44124.916666666672</v>
      </c>
      <c r="D2370" s="320">
        <v>1030.9000000000001</v>
      </c>
      <c r="E2370" s="320">
        <v>0</v>
      </c>
      <c r="F2370" s="320">
        <v>16.899999999999999</v>
      </c>
      <c r="G2370" s="320">
        <v>76.900000000000006</v>
      </c>
      <c r="H2370" s="316">
        <v>3.1</v>
      </c>
      <c r="I2370" s="316">
        <v>102.4</v>
      </c>
    </row>
    <row r="2371" spans="3:9" x14ac:dyDescent="0.2">
      <c r="C2371" s="348">
        <v>44124.958333333328</v>
      </c>
      <c r="D2371" s="320">
        <v>1030.3</v>
      </c>
      <c r="E2371" s="320">
        <v>0</v>
      </c>
      <c r="F2371" s="320">
        <v>16.899999999999999</v>
      </c>
      <c r="G2371" s="320">
        <v>76.400000000000006</v>
      </c>
      <c r="H2371" s="316">
        <v>3.1</v>
      </c>
      <c r="I2371" s="316">
        <v>33.700000000000003</v>
      </c>
    </row>
    <row r="2372" spans="3:9" x14ac:dyDescent="0.2">
      <c r="C2372" s="348">
        <v>44125</v>
      </c>
      <c r="D2372" s="320">
        <v>1030</v>
      </c>
      <c r="E2372" s="320">
        <v>0</v>
      </c>
      <c r="F2372" s="320">
        <v>16.5</v>
      </c>
      <c r="G2372" s="320">
        <v>78.7</v>
      </c>
      <c r="H2372" s="316">
        <v>3.2</v>
      </c>
      <c r="I2372" s="316">
        <v>256.39999999999998</v>
      </c>
    </row>
    <row r="2373" spans="3:9" x14ac:dyDescent="0.2">
      <c r="C2373" s="348">
        <v>44125.041666666672</v>
      </c>
      <c r="D2373" s="320">
        <v>1029.4000000000001</v>
      </c>
      <c r="E2373" s="320">
        <v>0</v>
      </c>
      <c r="F2373" s="320">
        <v>16.600000000000001</v>
      </c>
      <c r="G2373" s="320">
        <v>78.099999999999994</v>
      </c>
      <c r="H2373" s="316">
        <v>2.8</v>
      </c>
      <c r="I2373" s="316">
        <v>271.60000000000002</v>
      </c>
    </row>
    <row r="2374" spans="3:9" x14ac:dyDescent="0.2">
      <c r="C2374" s="348">
        <v>44125.083333333328</v>
      </c>
      <c r="D2374" s="320">
        <v>1028.7</v>
      </c>
      <c r="E2374" s="320">
        <v>0</v>
      </c>
      <c r="F2374" s="320">
        <v>16.600000000000001</v>
      </c>
      <c r="G2374" s="320">
        <v>78.8</v>
      </c>
      <c r="H2374" s="316">
        <v>2.5</v>
      </c>
      <c r="I2374" s="316">
        <v>309.5</v>
      </c>
    </row>
    <row r="2375" spans="3:9" x14ac:dyDescent="0.2">
      <c r="C2375" s="348">
        <v>44125.125</v>
      </c>
      <c r="D2375" s="320">
        <v>1029</v>
      </c>
      <c r="E2375" s="320">
        <v>0</v>
      </c>
      <c r="F2375" s="320">
        <v>16.600000000000001</v>
      </c>
      <c r="G2375" s="320">
        <v>78.3</v>
      </c>
      <c r="H2375" s="316">
        <v>2.5</v>
      </c>
      <c r="I2375" s="316">
        <v>14.4</v>
      </c>
    </row>
    <row r="2376" spans="3:9" x14ac:dyDescent="0.2">
      <c r="C2376" s="348">
        <v>44125.166666666672</v>
      </c>
      <c r="D2376" s="320">
        <v>1029</v>
      </c>
      <c r="E2376" s="320">
        <v>0</v>
      </c>
      <c r="F2376" s="320">
        <v>17.2</v>
      </c>
      <c r="G2376" s="320">
        <v>72.400000000000006</v>
      </c>
      <c r="H2376" s="316">
        <v>3</v>
      </c>
      <c r="I2376" s="316">
        <v>139.80000000000001</v>
      </c>
    </row>
    <row r="2377" spans="3:9" x14ac:dyDescent="0.2">
      <c r="C2377" s="348">
        <v>44125.208333333328</v>
      </c>
      <c r="D2377" s="320">
        <v>1029.7</v>
      </c>
      <c r="E2377" s="320">
        <v>0</v>
      </c>
      <c r="F2377" s="320">
        <v>17.7</v>
      </c>
      <c r="G2377" s="320">
        <v>69</v>
      </c>
      <c r="H2377" s="316">
        <v>2.7</v>
      </c>
      <c r="I2377" s="316">
        <v>152.6</v>
      </c>
    </row>
    <row r="2378" spans="3:9" x14ac:dyDescent="0.2">
      <c r="C2378" s="348">
        <v>44125.25</v>
      </c>
      <c r="D2378" s="320">
        <v>1029.9000000000001</v>
      </c>
      <c r="E2378" s="320">
        <v>0</v>
      </c>
      <c r="F2378" s="320">
        <v>17.399999999999999</v>
      </c>
      <c r="G2378" s="320">
        <v>73.3</v>
      </c>
      <c r="H2378" s="316">
        <v>2.8</v>
      </c>
      <c r="I2378" s="316">
        <v>309.39999999999998</v>
      </c>
    </row>
    <row r="2379" spans="3:9" x14ac:dyDescent="0.2">
      <c r="C2379" s="348">
        <v>44125.291666666672</v>
      </c>
      <c r="D2379" s="320">
        <v>1030.4000000000001</v>
      </c>
      <c r="E2379" s="320">
        <v>0</v>
      </c>
      <c r="F2379" s="320">
        <v>18.2</v>
      </c>
      <c r="G2379" s="320">
        <v>69.7</v>
      </c>
      <c r="H2379" s="316">
        <v>2.7</v>
      </c>
      <c r="I2379" s="316">
        <v>323.60000000000002</v>
      </c>
    </row>
    <row r="2380" spans="3:9" x14ac:dyDescent="0.2">
      <c r="C2380" s="348">
        <v>44125.333333333328</v>
      </c>
      <c r="D2380" s="320">
        <v>1030.0999999999999</v>
      </c>
      <c r="E2380" s="320">
        <v>0</v>
      </c>
      <c r="F2380" s="320">
        <v>18.899999999999999</v>
      </c>
      <c r="G2380" s="320">
        <v>66.5</v>
      </c>
      <c r="H2380" s="316">
        <v>3.6</v>
      </c>
      <c r="I2380" s="316">
        <v>318.5</v>
      </c>
    </row>
    <row r="2381" spans="3:9" x14ac:dyDescent="0.2">
      <c r="C2381" s="348">
        <v>44125.375</v>
      </c>
      <c r="D2381" s="320">
        <v>1029.5999999999999</v>
      </c>
      <c r="E2381" s="320">
        <v>0</v>
      </c>
      <c r="F2381" s="320">
        <v>19.7</v>
      </c>
      <c r="G2381" s="320">
        <v>62</v>
      </c>
      <c r="H2381" s="316">
        <v>5.0999999999999996</v>
      </c>
      <c r="I2381" s="316">
        <v>286.3</v>
      </c>
    </row>
    <row r="2382" spans="3:9" x14ac:dyDescent="0.2">
      <c r="C2382" s="348">
        <v>44125.416666666672</v>
      </c>
      <c r="D2382" s="320">
        <v>1029</v>
      </c>
      <c r="E2382" s="320">
        <v>0</v>
      </c>
      <c r="F2382" s="320">
        <v>20.2</v>
      </c>
      <c r="G2382" s="320">
        <v>59.3</v>
      </c>
      <c r="H2382" s="316">
        <v>5.0999999999999996</v>
      </c>
      <c r="I2382" s="316">
        <v>297.5</v>
      </c>
    </row>
    <row r="2383" spans="3:9" x14ac:dyDescent="0.2">
      <c r="C2383" s="348">
        <v>44125.458333333328</v>
      </c>
      <c r="D2383" s="320">
        <v>1028.5</v>
      </c>
      <c r="E2383" s="320">
        <v>0</v>
      </c>
      <c r="F2383" s="320">
        <v>20.9</v>
      </c>
      <c r="G2383" s="320">
        <v>54.9</v>
      </c>
      <c r="H2383" s="316">
        <v>5.3</v>
      </c>
      <c r="I2383" s="316">
        <v>309.3</v>
      </c>
    </row>
    <row r="2384" spans="3:9" x14ac:dyDescent="0.2">
      <c r="C2384" s="348">
        <v>44125.5</v>
      </c>
      <c r="D2384" s="320">
        <v>1028</v>
      </c>
      <c r="E2384" s="320">
        <v>0</v>
      </c>
      <c r="F2384" s="320">
        <v>21</v>
      </c>
      <c r="G2384" s="320">
        <v>55.5</v>
      </c>
      <c r="H2384" s="316">
        <v>5.3</v>
      </c>
      <c r="I2384" s="316">
        <v>298.2</v>
      </c>
    </row>
    <row r="2385" spans="3:9" x14ac:dyDescent="0.2">
      <c r="C2385" s="348">
        <v>44125.541666666672</v>
      </c>
      <c r="D2385" s="320">
        <v>1027.5999999999999</v>
      </c>
      <c r="E2385" s="320">
        <v>0</v>
      </c>
      <c r="F2385" s="320">
        <v>19.899999999999999</v>
      </c>
      <c r="G2385" s="320">
        <v>63.1</v>
      </c>
      <c r="H2385" s="316">
        <v>6.7</v>
      </c>
      <c r="I2385" s="316">
        <v>299.89999999999998</v>
      </c>
    </row>
    <row r="2386" spans="3:9" x14ac:dyDescent="0.2">
      <c r="C2386" s="348">
        <v>44125.583333333328</v>
      </c>
      <c r="D2386" s="320">
        <v>1027.5999999999999</v>
      </c>
      <c r="E2386" s="320">
        <v>0</v>
      </c>
      <c r="F2386" s="320">
        <v>19.600000000000001</v>
      </c>
      <c r="G2386" s="320">
        <v>65.400000000000006</v>
      </c>
      <c r="H2386" s="316">
        <v>6</v>
      </c>
      <c r="I2386" s="316">
        <v>299.8</v>
      </c>
    </row>
    <row r="2387" spans="3:9" x14ac:dyDescent="0.2">
      <c r="C2387" s="348">
        <v>44125.625</v>
      </c>
      <c r="D2387" s="320">
        <v>1027.5999999999999</v>
      </c>
      <c r="E2387" s="320">
        <v>0</v>
      </c>
      <c r="F2387" s="320">
        <v>19.100000000000001</v>
      </c>
      <c r="G2387" s="320">
        <v>67.400000000000006</v>
      </c>
      <c r="H2387" s="316">
        <v>5.7</v>
      </c>
      <c r="I2387" s="316">
        <v>310.10000000000002</v>
      </c>
    </row>
    <row r="2388" spans="3:9" x14ac:dyDescent="0.2">
      <c r="C2388" s="348">
        <v>44125.666666666672</v>
      </c>
      <c r="D2388" s="320">
        <v>1027.9000000000001</v>
      </c>
      <c r="E2388" s="320">
        <v>0</v>
      </c>
      <c r="F2388" s="320">
        <v>19.3</v>
      </c>
      <c r="G2388" s="320">
        <v>64.3</v>
      </c>
      <c r="H2388" s="316">
        <v>5.2</v>
      </c>
      <c r="I2388" s="316">
        <v>277.89999999999998</v>
      </c>
    </row>
    <row r="2389" spans="3:9" x14ac:dyDescent="0.2">
      <c r="C2389" s="348">
        <v>44125.708333333328</v>
      </c>
      <c r="D2389" s="320">
        <v>1028.7</v>
      </c>
      <c r="E2389" s="320">
        <v>0</v>
      </c>
      <c r="F2389" s="320">
        <v>19.600000000000001</v>
      </c>
      <c r="G2389" s="320">
        <v>60.5</v>
      </c>
      <c r="H2389" s="316">
        <v>5.3</v>
      </c>
      <c r="I2389" s="316">
        <v>255.7</v>
      </c>
    </row>
    <row r="2390" spans="3:9" x14ac:dyDescent="0.2">
      <c r="C2390" s="348">
        <v>44125.75</v>
      </c>
      <c r="D2390" s="320">
        <v>1030.2</v>
      </c>
      <c r="E2390" s="320">
        <v>0</v>
      </c>
      <c r="F2390" s="320">
        <v>18.899999999999999</v>
      </c>
      <c r="G2390" s="320">
        <v>65.400000000000006</v>
      </c>
      <c r="H2390" s="316">
        <v>5</v>
      </c>
      <c r="I2390" s="316">
        <v>284.89999999999998</v>
      </c>
    </row>
    <row r="2391" spans="3:9" x14ac:dyDescent="0.2">
      <c r="C2391" s="348">
        <v>44125.791666666672</v>
      </c>
      <c r="D2391" s="320">
        <v>1030.7</v>
      </c>
      <c r="E2391" s="320">
        <v>0</v>
      </c>
      <c r="F2391" s="320">
        <v>18.2</v>
      </c>
      <c r="G2391" s="320">
        <v>72.599999999999994</v>
      </c>
      <c r="H2391" s="316">
        <v>3.7</v>
      </c>
      <c r="I2391" s="316">
        <v>348.6</v>
      </c>
    </row>
    <row r="2392" spans="3:9" x14ac:dyDescent="0.2">
      <c r="C2392" s="348">
        <v>44125.833333333328</v>
      </c>
      <c r="D2392" s="320">
        <v>1030.5</v>
      </c>
      <c r="E2392" s="320">
        <v>0</v>
      </c>
      <c r="F2392" s="320">
        <v>18.3</v>
      </c>
      <c r="G2392" s="320">
        <v>72.5</v>
      </c>
      <c r="H2392" s="316">
        <v>2.9</v>
      </c>
      <c r="I2392" s="316">
        <v>345.5</v>
      </c>
    </row>
    <row r="2393" spans="3:9" x14ac:dyDescent="0.2">
      <c r="C2393" s="348">
        <v>44125.875</v>
      </c>
      <c r="D2393" s="320">
        <v>1030.2</v>
      </c>
      <c r="E2393" s="320">
        <v>0</v>
      </c>
      <c r="F2393" s="320">
        <v>17.8</v>
      </c>
      <c r="G2393" s="320">
        <v>75</v>
      </c>
      <c r="H2393" s="316">
        <v>2.9</v>
      </c>
      <c r="I2393" s="316">
        <v>324.3</v>
      </c>
    </row>
    <row r="2394" spans="3:9" x14ac:dyDescent="0.2">
      <c r="C2394" s="348">
        <v>44125.916666666672</v>
      </c>
      <c r="D2394" s="320">
        <v>1030.2</v>
      </c>
      <c r="E2394" s="320">
        <v>0</v>
      </c>
      <c r="F2394" s="320">
        <v>17.5</v>
      </c>
      <c r="G2394" s="320">
        <v>76.2</v>
      </c>
      <c r="H2394" s="316">
        <v>3.4</v>
      </c>
      <c r="I2394" s="316">
        <v>0.2</v>
      </c>
    </row>
    <row r="2395" spans="3:9" x14ac:dyDescent="0.2">
      <c r="C2395" s="348">
        <v>44125.958333333328</v>
      </c>
      <c r="D2395" s="320">
        <v>1029.8</v>
      </c>
      <c r="E2395" s="320">
        <v>0</v>
      </c>
      <c r="F2395" s="320">
        <v>17.3</v>
      </c>
      <c r="G2395" s="320">
        <v>76.599999999999994</v>
      </c>
      <c r="H2395" s="316">
        <v>3.3</v>
      </c>
      <c r="I2395" s="316">
        <v>358.9</v>
      </c>
    </row>
    <row r="2396" spans="3:9" x14ac:dyDescent="0.2">
      <c r="C2396" s="348">
        <v>44126</v>
      </c>
      <c r="D2396" s="320">
        <v>1029</v>
      </c>
      <c r="E2396" s="320">
        <v>0</v>
      </c>
      <c r="F2396" s="320">
        <v>17.3</v>
      </c>
      <c r="G2396" s="320">
        <v>74.8</v>
      </c>
      <c r="H2396" s="316">
        <v>2.6</v>
      </c>
      <c r="I2396" s="316">
        <v>344.8</v>
      </c>
    </row>
    <row r="2397" spans="3:9" x14ac:dyDescent="0.2">
      <c r="C2397" s="348">
        <v>44126.041666666672</v>
      </c>
      <c r="D2397" s="320">
        <v>1028.5999999999999</v>
      </c>
      <c r="E2397" s="320">
        <v>0</v>
      </c>
      <c r="F2397" s="320">
        <v>17.100000000000001</v>
      </c>
      <c r="G2397" s="320">
        <v>75.900000000000006</v>
      </c>
      <c r="H2397" s="316">
        <v>2.7</v>
      </c>
      <c r="I2397" s="316">
        <v>340.1</v>
      </c>
    </row>
    <row r="2398" spans="3:9" x14ac:dyDescent="0.2">
      <c r="C2398" s="348">
        <v>44126.083333333328</v>
      </c>
      <c r="D2398" s="320">
        <v>1028.2</v>
      </c>
      <c r="E2398" s="320">
        <v>0</v>
      </c>
      <c r="F2398" s="320">
        <v>17.100000000000001</v>
      </c>
      <c r="G2398" s="320">
        <v>76.2</v>
      </c>
      <c r="H2398" s="316">
        <v>2.2000000000000002</v>
      </c>
      <c r="I2398" s="316">
        <v>358.5</v>
      </c>
    </row>
    <row r="2399" spans="3:9" x14ac:dyDescent="0.2">
      <c r="C2399" s="348">
        <v>44126.125</v>
      </c>
      <c r="D2399" s="320">
        <v>1028.0999999999999</v>
      </c>
      <c r="E2399" s="320">
        <v>0</v>
      </c>
      <c r="F2399" s="320">
        <v>16.7</v>
      </c>
      <c r="G2399" s="320">
        <v>78</v>
      </c>
      <c r="H2399" s="316">
        <v>2.7</v>
      </c>
      <c r="I2399" s="316">
        <v>350.6</v>
      </c>
    </row>
    <row r="2400" spans="3:9" x14ac:dyDescent="0.2">
      <c r="C2400" s="348">
        <v>44126.166666666672</v>
      </c>
      <c r="D2400" s="320">
        <v>1028.2</v>
      </c>
      <c r="E2400" s="320">
        <v>0</v>
      </c>
      <c r="F2400" s="320">
        <v>16.8</v>
      </c>
      <c r="G2400" s="320">
        <v>78.2</v>
      </c>
      <c r="H2400" s="316">
        <v>2.5</v>
      </c>
      <c r="I2400" s="316">
        <v>36.1</v>
      </c>
    </row>
    <row r="2401" spans="3:9" x14ac:dyDescent="0.2">
      <c r="C2401" s="348">
        <v>44126.208333333328</v>
      </c>
      <c r="D2401" s="320">
        <v>1028.3</v>
      </c>
      <c r="E2401" s="320">
        <v>0</v>
      </c>
      <c r="F2401" s="320">
        <v>16.899999999999999</v>
      </c>
      <c r="G2401" s="320">
        <v>76.8</v>
      </c>
      <c r="H2401" s="316">
        <v>2.8</v>
      </c>
      <c r="I2401" s="316">
        <v>12.9</v>
      </c>
    </row>
    <row r="2402" spans="3:9" x14ac:dyDescent="0.2">
      <c r="C2402" s="348">
        <v>44126.25</v>
      </c>
      <c r="D2402" s="320">
        <v>1028.5</v>
      </c>
      <c r="E2402" s="320">
        <v>0</v>
      </c>
      <c r="F2402" s="320">
        <v>17.100000000000001</v>
      </c>
      <c r="G2402" s="320">
        <v>77.599999999999994</v>
      </c>
      <c r="H2402" s="316">
        <v>2.1</v>
      </c>
      <c r="I2402" s="316">
        <v>338.4</v>
      </c>
    </row>
    <row r="2403" spans="3:9" x14ac:dyDescent="0.2">
      <c r="C2403" s="348">
        <v>44126.291666666672</v>
      </c>
      <c r="D2403" s="320">
        <v>1028.8</v>
      </c>
      <c r="E2403" s="320">
        <v>0</v>
      </c>
      <c r="F2403" s="320">
        <v>18.399999999999999</v>
      </c>
      <c r="G2403" s="320">
        <v>71.900000000000006</v>
      </c>
      <c r="H2403" s="316">
        <v>2.8</v>
      </c>
      <c r="I2403" s="316">
        <v>331</v>
      </c>
    </row>
    <row r="2404" spans="3:9" x14ac:dyDescent="0.2">
      <c r="C2404" s="348">
        <v>44126.333333333328</v>
      </c>
      <c r="D2404" s="320">
        <v>1028.4000000000001</v>
      </c>
      <c r="E2404" s="320">
        <v>0</v>
      </c>
      <c r="F2404" s="320">
        <v>19.2</v>
      </c>
      <c r="G2404" s="320">
        <v>67.2</v>
      </c>
      <c r="H2404" s="316">
        <v>4.2</v>
      </c>
      <c r="I2404" s="316">
        <v>346.8</v>
      </c>
    </row>
    <row r="2405" spans="3:9" x14ac:dyDescent="0.2">
      <c r="C2405" s="348">
        <v>44126.375</v>
      </c>
      <c r="D2405" s="320">
        <v>1028.2</v>
      </c>
      <c r="E2405" s="320">
        <v>0</v>
      </c>
      <c r="F2405" s="320">
        <v>18.7</v>
      </c>
      <c r="G2405" s="320">
        <v>72</v>
      </c>
      <c r="H2405" s="316">
        <v>4.3</v>
      </c>
      <c r="I2405" s="316">
        <v>310.60000000000002</v>
      </c>
    </row>
    <row r="2406" spans="3:9" x14ac:dyDescent="0.2">
      <c r="C2406" s="348">
        <v>44126.416666666672</v>
      </c>
      <c r="D2406" s="298" t="s">
        <v>380</v>
      </c>
      <c r="E2406" s="298" t="s">
        <v>380</v>
      </c>
      <c r="F2406" s="298" t="s">
        <v>380</v>
      </c>
      <c r="G2406" s="298" t="s">
        <v>380</v>
      </c>
      <c r="H2406" s="298" t="s">
        <v>380</v>
      </c>
      <c r="I2406" s="298" t="s">
        <v>380</v>
      </c>
    </row>
    <row r="2407" spans="3:9" x14ac:dyDescent="0.2">
      <c r="C2407" s="348">
        <v>44126.458333333328</v>
      </c>
      <c r="D2407" s="320">
        <v>1027.7</v>
      </c>
      <c r="E2407" s="320">
        <v>0</v>
      </c>
      <c r="F2407" s="320">
        <v>19.3</v>
      </c>
      <c r="G2407" s="320">
        <v>70.599999999999994</v>
      </c>
      <c r="H2407" s="316">
        <v>6.5</v>
      </c>
      <c r="I2407" s="316">
        <v>295.10000000000002</v>
      </c>
    </row>
    <row r="2408" spans="3:9" x14ac:dyDescent="0.2">
      <c r="C2408" s="348">
        <v>44126.5</v>
      </c>
      <c r="D2408" s="320">
        <v>1027.7</v>
      </c>
      <c r="E2408" s="320">
        <v>0</v>
      </c>
      <c r="F2408" s="320">
        <v>19.3</v>
      </c>
      <c r="G2408" s="320">
        <v>72.900000000000006</v>
      </c>
      <c r="H2408" s="316">
        <v>6</v>
      </c>
      <c r="I2408" s="316">
        <v>294</v>
      </c>
    </row>
    <row r="2409" spans="3:9" x14ac:dyDescent="0.2">
      <c r="C2409" s="348">
        <v>44126.541666666672</v>
      </c>
      <c r="D2409" s="320">
        <v>1027</v>
      </c>
      <c r="E2409" s="320">
        <v>0</v>
      </c>
      <c r="F2409" s="320">
        <v>19.100000000000001</v>
      </c>
      <c r="G2409" s="320">
        <v>73.8</v>
      </c>
      <c r="H2409" s="316">
        <v>6</v>
      </c>
      <c r="I2409" s="316">
        <v>298.8</v>
      </c>
    </row>
    <row r="2410" spans="3:9" x14ac:dyDescent="0.2">
      <c r="C2410" s="348">
        <v>44126.583333333328</v>
      </c>
      <c r="D2410" s="320">
        <v>1027</v>
      </c>
      <c r="E2410" s="320">
        <v>0</v>
      </c>
      <c r="F2410" s="320">
        <v>19.600000000000001</v>
      </c>
      <c r="G2410" s="320">
        <v>69.2</v>
      </c>
      <c r="H2410" s="316">
        <v>6</v>
      </c>
      <c r="I2410" s="316">
        <v>284.60000000000002</v>
      </c>
    </row>
    <row r="2411" spans="3:9" x14ac:dyDescent="0.2">
      <c r="C2411" s="348">
        <v>44126.625</v>
      </c>
      <c r="D2411" s="320">
        <v>1027.4000000000001</v>
      </c>
      <c r="E2411" s="320">
        <v>0</v>
      </c>
      <c r="F2411" s="320">
        <v>19.5</v>
      </c>
      <c r="G2411" s="320">
        <v>68.8</v>
      </c>
      <c r="H2411" s="316">
        <v>6</v>
      </c>
      <c r="I2411" s="316">
        <v>281.89999999999998</v>
      </c>
    </row>
    <row r="2412" spans="3:9" x14ac:dyDescent="0.2">
      <c r="C2412" s="348">
        <v>44126.666666666672</v>
      </c>
      <c r="D2412" s="320">
        <v>1027.3</v>
      </c>
      <c r="E2412" s="320">
        <v>0</v>
      </c>
      <c r="F2412" s="320">
        <v>19.8</v>
      </c>
      <c r="G2412" s="320">
        <v>65.8</v>
      </c>
      <c r="H2412" s="316">
        <v>5.4</v>
      </c>
      <c r="I2412" s="316">
        <v>261.39999999999998</v>
      </c>
    </row>
    <row r="2413" spans="3:9" x14ac:dyDescent="0.2">
      <c r="C2413" s="348">
        <v>44126.708333333328</v>
      </c>
      <c r="D2413" s="320">
        <v>1027.7</v>
      </c>
      <c r="E2413" s="320">
        <v>0</v>
      </c>
      <c r="F2413" s="320">
        <v>19.399999999999999</v>
      </c>
      <c r="G2413" s="320">
        <v>68.2</v>
      </c>
      <c r="H2413" s="316">
        <v>6.5</v>
      </c>
      <c r="I2413" s="316">
        <v>233</v>
      </c>
    </row>
    <row r="2414" spans="3:9" x14ac:dyDescent="0.2">
      <c r="C2414" s="348">
        <v>44126.75</v>
      </c>
      <c r="D2414" s="320">
        <v>1028.7</v>
      </c>
      <c r="E2414" s="320">
        <v>0</v>
      </c>
      <c r="F2414" s="320">
        <v>18.899999999999999</v>
      </c>
      <c r="G2414" s="320">
        <v>70.2</v>
      </c>
      <c r="H2414" s="316">
        <v>6.2</v>
      </c>
      <c r="I2414" s="316">
        <v>209.3</v>
      </c>
    </row>
    <row r="2415" spans="3:9" x14ac:dyDescent="0.2">
      <c r="C2415" s="348">
        <v>44126.791666666672</v>
      </c>
      <c r="D2415" s="320">
        <v>1029.2</v>
      </c>
      <c r="E2415" s="320">
        <v>0</v>
      </c>
      <c r="F2415" s="320">
        <v>18.600000000000001</v>
      </c>
      <c r="G2415" s="320">
        <v>71.099999999999994</v>
      </c>
      <c r="H2415" s="316">
        <v>5.8</v>
      </c>
      <c r="I2415" s="316">
        <v>197.3</v>
      </c>
    </row>
    <row r="2416" spans="3:9" x14ac:dyDescent="0.2">
      <c r="C2416" s="348">
        <v>44126.833333333328</v>
      </c>
      <c r="D2416" s="320">
        <v>1029.8</v>
      </c>
      <c r="E2416" s="320">
        <v>0</v>
      </c>
      <c r="F2416" s="320">
        <v>18.3</v>
      </c>
      <c r="G2416" s="320">
        <v>73.2</v>
      </c>
      <c r="H2416" s="316">
        <v>5.6</v>
      </c>
      <c r="I2416" s="316">
        <v>197.9</v>
      </c>
    </row>
    <row r="2417" spans="3:9" x14ac:dyDescent="0.2">
      <c r="C2417" s="348">
        <v>44126.875</v>
      </c>
      <c r="D2417" s="320">
        <v>1030.4000000000001</v>
      </c>
      <c r="E2417" s="320">
        <v>0</v>
      </c>
      <c r="F2417" s="320">
        <v>18</v>
      </c>
      <c r="G2417" s="320">
        <v>75.900000000000006</v>
      </c>
      <c r="H2417" s="316">
        <v>4.7</v>
      </c>
      <c r="I2417" s="316">
        <v>199.5</v>
      </c>
    </row>
    <row r="2418" spans="3:9" x14ac:dyDescent="0.2">
      <c r="C2418" s="348">
        <v>44126.916666666672</v>
      </c>
      <c r="D2418" s="320">
        <v>1030</v>
      </c>
      <c r="E2418" s="320">
        <v>0</v>
      </c>
      <c r="F2418" s="320">
        <v>17.8</v>
      </c>
      <c r="G2418" s="320">
        <v>77.099999999999994</v>
      </c>
      <c r="H2418" s="316">
        <v>4.4000000000000004</v>
      </c>
      <c r="I2418" s="316">
        <v>208.5</v>
      </c>
    </row>
    <row r="2419" spans="3:9" x14ac:dyDescent="0.2">
      <c r="C2419" s="348">
        <v>44126.958333333328</v>
      </c>
      <c r="D2419" s="320">
        <v>1029.4000000000001</v>
      </c>
      <c r="E2419" s="320">
        <v>0</v>
      </c>
      <c r="F2419" s="320">
        <v>17.600000000000001</v>
      </c>
      <c r="G2419" s="320">
        <v>78.099999999999994</v>
      </c>
      <c r="H2419" s="316">
        <v>5.3</v>
      </c>
      <c r="I2419" s="316">
        <v>201.5</v>
      </c>
    </row>
    <row r="2420" spans="3:9" x14ac:dyDescent="0.2">
      <c r="C2420" s="348">
        <v>44127</v>
      </c>
      <c r="D2420" s="320">
        <v>1028.7</v>
      </c>
      <c r="E2420" s="320">
        <v>0</v>
      </c>
      <c r="F2420" s="320">
        <v>17.3</v>
      </c>
      <c r="G2420" s="320">
        <v>79.5</v>
      </c>
      <c r="H2420" s="316">
        <v>6</v>
      </c>
      <c r="I2420" s="316">
        <v>202.3</v>
      </c>
    </row>
    <row r="2421" spans="3:9" x14ac:dyDescent="0.2">
      <c r="C2421" s="348">
        <v>44127.041666666672</v>
      </c>
      <c r="D2421" s="320">
        <v>1028</v>
      </c>
      <c r="E2421" s="320">
        <v>0</v>
      </c>
      <c r="F2421" s="320">
        <v>17.2</v>
      </c>
      <c r="G2421" s="320">
        <v>80</v>
      </c>
      <c r="H2421" s="316">
        <v>4</v>
      </c>
      <c r="I2421" s="316">
        <v>226.8</v>
      </c>
    </row>
    <row r="2422" spans="3:9" x14ac:dyDescent="0.2">
      <c r="C2422" s="348">
        <v>44127.083333333328</v>
      </c>
      <c r="D2422" s="320">
        <v>1027.9000000000001</v>
      </c>
      <c r="E2422" s="320">
        <v>0</v>
      </c>
      <c r="F2422" s="320">
        <v>17.100000000000001</v>
      </c>
      <c r="G2422" s="320">
        <v>79.8</v>
      </c>
      <c r="H2422" s="316">
        <v>2.7</v>
      </c>
      <c r="I2422" s="316">
        <v>345</v>
      </c>
    </row>
    <row r="2423" spans="3:9" x14ac:dyDescent="0.2">
      <c r="C2423" s="348">
        <v>44127.125</v>
      </c>
      <c r="D2423" s="320">
        <v>1028.0999999999999</v>
      </c>
      <c r="E2423" s="320">
        <v>0</v>
      </c>
      <c r="F2423" s="320">
        <v>17.2</v>
      </c>
      <c r="G2423" s="320">
        <v>79.3</v>
      </c>
      <c r="H2423" s="316">
        <v>3</v>
      </c>
      <c r="I2423" s="316">
        <v>294.39999999999998</v>
      </c>
    </row>
    <row r="2424" spans="3:9" x14ac:dyDescent="0.2">
      <c r="C2424" s="348">
        <v>44127.166666666672</v>
      </c>
      <c r="D2424" s="320">
        <v>1028.4000000000001</v>
      </c>
      <c r="E2424" s="320">
        <v>0</v>
      </c>
      <c r="F2424" s="320">
        <v>17.100000000000001</v>
      </c>
      <c r="G2424" s="320">
        <v>78.7</v>
      </c>
      <c r="H2424" s="316">
        <v>2.9</v>
      </c>
      <c r="I2424" s="316">
        <v>321.7</v>
      </c>
    </row>
    <row r="2425" spans="3:9" x14ac:dyDescent="0.2">
      <c r="C2425" s="348">
        <v>44127.208333333328</v>
      </c>
      <c r="D2425" s="320">
        <v>1028.9000000000001</v>
      </c>
      <c r="E2425" s="320">
        <v>0</v>
      </c>
      <c r="F2425" s="320">
        <v>17.100000000000001</v>
      </c>
      <c r="G2425" s="320">
        <v>78.3</v>
      </c>
      <c r="H2425" s="316">
        <v>3</v>
      </c>
      <c r="I2425" s="316">
        <v>287.2</v>
      </c>
    </row>
    <row r="2426" spans="3:9" x14ac:dyDescent="0.2">
      <c r="C2426" s="348">
        <v>44127.25</v>
      </c>
      <c r="D2426" s="320">
        <v>1029.0999999999999</v>
      </c>
      <c r="E2426" s="320">
        <v>0</v>
      </c>
      <c r="F2426" s="320">
        <v>17.5</v>
      </c>
      <c r="G2426" s="320">
        <v>77.400000000000006</v>
      </c>
      <c r="H2426" s="316">
        <v>2.5</v>
      </c>
      <c r="I2426" s="316">
        <v>68.8</v>
      </c>
    </row>
    <row r="2427" spans="3:9" x14ac:dyDescent="0.2">
      <c r="C2427" s="348">
        <v>44127.291666666672</v>
      </c>
      <c r="D2427" s="320">
        <v>1029.0999999999999</v>
      </c>
      <c r="E2427" s="320">
        <v>0</v>
      </c>
      <c r="F2427" s="320">
        <v>18</v>
      </c>
      <c r="G2427" s="320">
        <v>77.2</v>
      </c>
      <c r="H2427" s="316">
        <v>3.5</v>
      </c>
      <c r="I2427" s="316">
        <v>354.5</v>
      </c>
    </row>
    <row r="2428" spans="3:9" x14ac:dyDescent="0.2">
      <c r="C2428" s="348">
        <v>44127.333333333328</v>
      </c>
      <c r="D2428" s="320">
        <v>1029.2</v>
      </c>
      <c r="E2428" s="320">
        <v>0</v>
      </c>
      <c r="F2428" s="320">
        <v>18.399999999999999</v>
      </c>
      <c r="G2428" s="320">
        <v>74.900000000000006</v>
      </c>
      <c r="H2428" s="316">
        <v>4.2</v>
      </c>
      <c r="I2428" s="316">
        <v>352.9</v>
      </c>
    </row>
    <row r="2429" spans="3:9" x14ac:dyDescent="0.2">
      <c r="C2429" s="348">
        <v>44127.375</v>
      </c>
      <c r="D2429" s="320">
        <v>1028.5</v>
      </c>
      <c r="E2429" s="320">
        <v>0</v>
      </c>
      <c r="F2429" s="320">
        <v>18.600000000000001</v>
      </c>
      <c r="G2429" s="320">
        <v>72.2</v>
      </c>
      <c r="H2429" s="316">
        <v>4</v>
      </c>
      <c r="I2429" s="316">
        <v>354.8</v>
      </c>
    </row>
    <row r="2430" spans="3:9" x14ac:dyDescent="0.2">
      <c r="C2430" s="348">
        <v>44127.416666666672</v>
      </c>
      <c r="D2430" s="320">
        <v>1028.0999999999999</v>
      </c>
      <c r="E2430" s="320">
        <v>0</v>
      </c>
      <c r="F2430" s="320">
        <v>18.600000000000001</v>
      </c>
      <c r="G2430" s="320">
        <v>70.8</v>
      </c>
      <c r="H2430" s="316">
        <v>4.7</v>
      </c>
      <c r="I2430" s="316">
        <v>355.8</v>
      </c>
    </row>
    <row r="2431" spans="3:9" x14ac:dyDescent="0.2">
      <c r="C2431" s="348">
        <v>44127.458333333328</v>
      </c>
      <c r="D2431" s="320">
        <v>1028</v>
      </c>
      <c r="E2431" s="320">
        <v>0</v>
      </c>
      <c r="F2431" s="320">
        <v>18.399999999999999</v>
      </c>
      <c r="G2431" s="320">
        <v>73.7</v>
      </c>
      <c r="H2431" s="316">
        <v>5.0999999999999996</v>
      </c>
      <c r="I2431" s="316">
        <v>320.3</v>
      </c>
    </row>
    <row r="2432" spans="3:9" x14ac:dyDescent="0.2">
      <c r="C2432" s="348">
        <v>44127.5</v>
      </c>
      <c r="D2432" s="320">
        <v>1027.7</v>
      </c>
      <c r="E2432" s="320">
        <v>0</v>
      </c>
      <c r="F2432" s="320">
        <v>18.600000000000001</v>
      </c>
      <c r="G2432" s="320">
        <v>75.2</v>
      </c>
      <c r="H2432" s="316">
        <v>5.8</v>
      </c>
      <c r="I2432" s="316">
        <v>320</v>
      </c>
    </row>
    <row r="2433" spans="3:9" x14ac:dyDescent="0.2">
      <c r="C2433" s="348">
        <v>44127.541666666672</v>
      </c>
      <c r="D2433" s="320">
        <v>1027.0999999999999</v>
      </c>
      <c r="E2433" s="320">
        <v>0</v>
      </c>
      <c r="F2433" s="320">
        <v>19</v>
      </c>
      <c r="G2433" s="320">
        <v>72</v>
      </c>
      <c r="H2433" s="316">
        <v>6</v>
      </c>
      <c r="I2433" s="316">
        <v>297</v>
      </c>
    </row>
    <row r="2434" spans="3:9" x14ac:dyDescent="0.2">
      <c r="C2434" s="348">
        <v>44127.583333333328</v>
      </c>
      <c r="D2434" s="320">
        <v>1026.8</v>
      </c>
      <c r="E2434" s="320">
        <v>0</v>
      </c>
      <c r="F2434" s="320">
        <v>20.399999999999999</v>
      </c>
      <c r="G2434" s="320">
        <v>63</v>
      </c>
      <c r="H2434" s="316">
        <v>6.5</v>
      </c>
      <c r="I2434" s="316">
        <v>229.5</v>
      </c>
    </row>
    <row r="2435" spans="3:9" x14ac:dyDescent="0.2">
      <c r="C2435" s="348">
        <v>44127.625</v>
      </c>
      <c r="D2435" s="320">
        <v>1026.7</v>
      </c>
      <c r="E2435" s="320">
        <v>0</v>
      </c>
      <c r="F2435" s="320">
        <v>19.899999999999999</v>
      </c>
      <c r="G2435" s="320">
        <v>63.1</v>
      </c>
      <c r="H2435" s="316">
        <v>6.9</v>
      </c>
      <c r="I2435" s="316">
        <v>219.5</v>
      </c>
    </row>
    <row r="2436" spans="3:9" x14ac:dyDescent="0.2">
      <c r="C2436" s="348">
        <v>44127.666666666672</v>
      </c>
      <c r="D2436" s="320">
        <v>1026.9000000000001</v>
      </c>
      <c r="E2436" s="320">
        <v>0</v>
      </c>
      <c r="F2436" s="320">
        <v>19.2</v>
      </c>
      <c r="G2436" s="320">
        <v>64.400000000000006</v>
      </c>
      <c r="H2436" s="316">
        <v>6.4</v>
      </c>
      <c r="I2436" s="316">
        <v>214.2</v>
      </c>
    </row>
    <row r="2437" spans="3:9" x14ac:dyDescent="0.2">
      <c r="C2437" s="348">
        <v>44127.708333333328</v>
      </c>
      <c r="D2437" s="320">
        <v>1027.5999999999999</v>
      </c>
      <c r="E2437" s="320">
        <v>0</v>
      </c>
      <c r="F2437" s="320">
        <v>18.8</v>
      </c>
      <c r="G2437" s="320">
        <v>66.099999999999994</v>
      </c>
      <c r="H2437" s="316">
        <v>5.7</v>
      </c>
      <c r="I2437" s="316">
        <v>211.9</v>
      </c>
    </row>
    <row r="2438" spans="3:9" x14ac:dyDescent="0.2">
      <c r="C2438" s="348">
        <v>44127.75</v>
      </c>
      <c r="D2438" s="320">
        <v>1028.3</v>
      </c>
      <c r="E2438" s="320">
        <v>0</v>
      </c>
      <c r="F2438" s="320">
        <v>18.5</v>
      </c>
      <c r="G2438" s="320">
        <v>67.099999999999994</v>
      </c>
      <c r="H2438" s="316">
        <v>5.7</v>
      </c>
      <c r="I2438" s="316">
        <v>198.9</v>
      </c>
    </row>
    <row r="2439" spans="3:9" x14ac:dyDescent="0.2">
      <c r="C2439" s="348">
        <v>44127.791666666672</v>
      </c>
      <c r="D2439" s="320">
        <v>1028.9000000000001</v>
      </c>
      <c r="E2439" s="320">
        <v>0</v>
      </c>
      <c r="F2439" s="320">
        <v>18.3</v>
      </c>
      <c r="G2439" s="320">
        <v>68.8</v>
      </c>
      <c r="H2439" s="316">
        <v>6.1</v>
      </c>
      <c r="I2439" s="316">
        <v>208.8</v>
      </c>
    </row>
    <row r="2440" spans="3:9" x14ac:dyDescent="0.2">
      <c r="C2440" s="348">
        <v>44127.833333333328</v>
      </c>
      <c r="D2440" s="320">
        <v>1030</v>
      </c>
      <c r="E2440" s="320">
        <v>0</v>
      </c>
      <c r="F2440" s="320">
        <v>18.100000000000001</v>
      </c>
      <c r="G2440" s="320">
        <v>70</v>
      </c>
      <c r="H2440" s="316">
        <v>4.4000000000000004</v>
      </c>
      <c r="I2440" s="316">
        <v>199.8</v>
      </c>
    </row>
    <row r="2441" spans="3:9" x14ac:dyDescent="0.2">
      <c r="C2441" s="348">
        <v>44127.875</v>
      </c>
      <c r="D2441" s="320">
        <v>1030.3</v>
      </c>
      <c r="E2441" s="320">
        <v>0</v>
      </c>
      <c r="F2441" s="320">
        <v>18.100000000000001</v>
      </c>
      <c r="G2441" s="320">
        <v>69.8</v>
      </c>
      <c r="H2441" s="316">
        <v>4.3</v>
      </c>
      <c r="I2441" s="316">
        <v>229.2</v>
      </c>
    </row>
    <row r="2442" spans="3:9" x14ac:dyDescent="0.2">
      <c r="C2442" s="348">
        <v>44127.916666666672</v>
      </c>
      <c r="D2442" s="320">
        <v>1030.3</v>
      </c>
      <c r="E2442" s="320">
        <v>0</v>
      </c>
      <c r="F2442" s="320">
        <v>18</v>
      </c>
      <c r="G2442" s="320">
        <v>69.5</v>
      </c>
      <c r="H2442" s="316">
        <v>4.7</v>
      </c>
      <c r="I2442" s="316">
        <v>251.6</v>
      </c>
    </row>
    <row r="2443" spans="3:9" x14ac:dyDescent="0.2">
      <c r="C2443" s="348">
        <v>44127.958333333328</v>
      </c>
      <c r="D2443" s="320">
        <v>1029.9000000000001</v>
      </c>
      <c r="E2443" s="320">
        <v>0</v>
      </c>
      <c r="F2443" s="320">
        <v>18</v>
      </c>
      <c r="G2443" s="320">
        <v>69.3</v>
      </c>
      <c r="H2443" s="316">
        <v>3.5</v>
      </c>
      <c r="I2443" s="316">
        <v>231.5</v>
      </c>
    </row>
    <row r="2444" spans="3:9" x14ac:dyDescent="0.2">
      <c r="C2444" s="348">
        <v>44128</v>
      </c>
      <c r="D2444" s="320">
        <v>1029.5999999999999</v>
      </c>
      <c r="E2444" s="320">
        <v>0</v>
      </c>
      <c r="F2444" s="320">
        <v>17.8</v>
      </c>
      <c r="G2444" s="320">
        <v>71.3</v>
      </c>
      <c r="H2444" s="316">
        <v>3</v>
      </c>
      <c r="I2444" s="316">
        <v>124.2</v>
      </c>
    </row>
    <row r="2445" spans="3:9" x14ac:dyDescent="0.2">
      <c r="C2445" s="348">
        <v>44128.041666666672</v>
      </c>
      <c r="D2445" s="320">
        <v>1029.4000000000001</v>
      </c>
      <c r="E2445" s="320">
        <v>0</v>
      </c>
      <c r="F2445" s="320">
        <v>17.8</v>
      </c>
      <c r="G2445" s="320">
        <v>70.2</v>
      </c>
      <c r="H2445" s="316">
        <v>2.8</v>
      </c>
      <c r="I2445" s="316">
        <v>161.6</v>
      </c>
    </row>
    <row r="2446" spans="3:9" x14ac:dyDescent="0.2">
      <c r="C2446" s="348">
        <v>44128.083333333328</v>
      </c>
      <c r="D2446" s="320">
        <v>1028.9000000000001</v>
      </c>
      <c r="E2446" s="320">
        <v>0</v>
      </c>
      <c r="F2446" s="320">
        <v>17.8</v>
      </c>
      <c r="G2446" s="320">
        <v>69.900000000000006</v>
      </c>
      <c r="H2446" s="316">
        <v>4</v>
      </c>
      <c r="I2446" s="316">
        <v>171.9</v>
      </c>
    </row>
    <row r="2447" spans="3:9" x14ac:dyDescent="0.2">
      <c r="C2447" s="348">
        <v>44128.125</v>
      </c>
      <c r="D2447" s="320">
        <v>1028.9000000000001</v>
      </c>
      <c r="E2447" s="320">
        <v>0</v>
      </c>
      <c r="F2447" s="320">
        <v>17.8</v>
      </c>
      <c r="G2447" s="320">
        <v>70.099999999999994</v>
      </c>
      <c r="H2447" s="316">
        <v>3.5</v>
      </c>
      <c r="I2447" s="316">
        <v>183.9</v>
      </c>
    </row>
    <row r="2448" spans="3:9" x14ac:dyDescent="0.2">
      <c r="C2448" s="348">
        <v>44128.166666666672</v>
      </c>
      <c r="D2448" s="320">
        <v>1029.4000000000001</v>
      </c>
      <c r="E2448" s="320">
        <v>0</v>
      </c>
      <c r="F2448" s="320">
        <v>17.8</v>
      </c>
      <c r="G2448" s="320">
        <v>69.8</v>
      </c>
      <c r="H2448" s="316">
        <v>3.7</v>
      </c>
      <c r="I2448" s="316">
        <v>182.6</v>
      </c>
    </row>
    <row r="2449" spans="3:9" x14ac:dyDescent="0.2">
      <c r="C2449" s="348">
        <v>44128.208333333328</v>
      </c>
      <c r="D2449" s="320">
        <v>1029.5999999999999</v>
      </c>
      <c r="E2449" s="320">
        <v>0</v>
      </c>
      <c r="F2449" s="320">
        <v>17.7</v>
      </c>
      <c r="G2449" s="320">
        <v>69.7</v>
      </c>
      <c r="H2449" s="316">
        <v>3.9</v>
      </c>
      <c r="I2449" s="316">
        <v>182.3</v>
      </c>
    </row>
    <row r="2450" spans="3:9" x14ac:dyDescent="0.2">
      <c r="C2450" s="348">
        <v>44128.25</v>
      </c>
      <c r="D2450" s="320">
        <v>1030.3</v>
      </c>
      <c r="E2450" s="320">
        <v>0</v>
      </c>
      <c r="F2450" s="320">
        <v>17.899999999999999</v>
      </c>
      <c r="G2450" s="320">
        <v>69.2</v>
      </c>
      <c r="H2450" s="316">
        <v>3</v>
      </c>
      <c r="I2450" s="316">
        <v>237.6</v>
      </c>
    </row>
    <row r="2451" spans="3:9" x14ac:dyDescent="0.2">
      <c r="C2451" s="348">
        <v>44128.291666666672</v>
      </c>
      <c r="D2451" s="320">
        <v>1030.9000000000001</v>
      </c>
      <c r="E2451" s="320">
        <v>0</v>
      </c>
      <c r="F2451" s="320">
        <v>18.100000000000001</v>
      </c>
      <c r="G2451" s="320">
        <v>70.2</v>
      </c>
      <c r="H2451" s="316">
        <v>3.3</v>
      </c>
      <c r="I2451" s="316">
        <v>342.3</v>
      </c>
    </row>
    <row r="2452" spans="3:9" x14ac:dyDescent="0.2">
      <c r="C2452" s="348">
        <v>44128.333333333328</v>
      </c>
      <c r="D2452" s="320">
        <v>1031.0999999999999</v>
      </c>
      <c r="E2452" s="320">
        <v>0</v>
      </c>
      <c r="F2452" s="320">
        <v>18.2</v>
      </c>
      <c r="G2452" s="320">
        <v>70.2</v>
      </c>
      <c r="H2452" s="316">
        <v>3.4</v>
      </c>
      <c r="I2452" s="316">
        <v>335.6</v>
      </c>
    </row>
    <row r="2453" spans="3:9" x14ac:dyDescent="0.2">
      <c r="C2453" s="348">
        <v>44128.375</v>
      </c>
      <c r="D2453" s="320">
        <v>1030.7</v>
      </c>
      <c r="E2453" s="320">
        <v>0</v>
      </c>
      <c r="F2453" s="320">
        <v>19.100000000000001</v>
      </c>
      <c r="G2453" s="320">
        <v>64.3</v>
      </c>
      <c r="H2453" s="316">
        <v>3.8</v>
      </c>
      <c r="I2453" s="316">
        <v>290.8</v>
      </c>
    </row>
    <row r="2454" spans="3:9" x14ac:dyDescent="0.2">
      <c r="C2454" s="348">
        <v>44128.416666666672</v>
      </c>
      <c r="D2454" s="320">
        <v>1029.8</v>
      </c>
      <c r="E2454" s="320">
        <v>0</v>
      </c>
      <c r="F2454" s="320">
        <v>20.2</v>
      </c>
      <c r="G2454" s="320">
        <v>58.8</v>
      </c>
      <c r="H2454" s="316">
        <v>4.5999999999999996</v>
      </c>
      <c r="I2454" s="316">
        <v>299.10000000000002</v>
      </c>
    </row>
    <row r="2455" spans="3:9" x14ac:dyDescent="0.2">
      <c r="C2455" s="348">
        <v>44128.458333333328</v>
      </c>
      <c r="D2455" s="320">
        <v>1029</v>
      </c>
      <c r="E2455" s="320">
        <v>0</v>
      </c>
      <c r="F2455" s="320">
        <v>20.8</v>
      </c>
      <c r="G2455" s="320">
        <v>56.9</v>
      </c>
      <c r="H2455" s="316">
        <v>4.8</v>
      </c>
      <c r="I2455" s="316">
        <v>296.39999999999998</v>
      </c>
    </row>
    <row r="2456" spans="3:9" x14ac:dyDescent="0.2">
      <c r="C2456" s="348">
        <v>44128.5</v>
      </c>
      <c r="D2456" s="320">
        <v>1028.5</v>
      </c>
      <c r="E2456" s="320">
        <v>0</v>
      </c>
      <c r="F2456" s="320">
        <v>20.5</v>
      </c>
      <c r="G2456" s="320">
        <v>59.2</v>
      </c>
      <c r="H2456" s="316">
        <v>5.5</v>
      </c>
      <c r="I2456" s="316">
        <v>300.7</v>
      </c>
    </row>
    <row r="2457" spans="3:9" x14ac:dyDescent="0.2">
      <c r="C2457" s="348">
        <v>44128.541666666672</v>
      </c>
      <c r="D2457" s="320">
        <v>1028.0999999999999</v>
      </c>
      <c r="E2457" s="320">
        <v>0</v>
      </c>
      <c r="F2457" s="320">
        <v>20.6</v>
      </c>
      <c r="G2457" s="320">
        <v>61.1</v>
      </c>
      <c r="H2457" s="316">
        <v>5.7</v>
      </c>
      <c r="I2457" s="316">
        <v>303.10000000000002</v>
      </c>
    </row>
    <row r="2458" spans="3:9" x14ac:dyDescent="0.2">
      <c r="C2458" s="348">
        <v>44128.583333333328</v>
      </c>
      <c r="D2458" s="320">
        <v>1027.8</v>
      </c>
      <c r="E2458" s="320">
        <v>0</v>
      </c>
      <c r="F2458" s="320">
        <v>20.6</v>
      </c>
      <c r="G2458" s="320">
        <v>62.4</v>
      </c>
      <c r="H2458" s="316">
        <v>6</v>
      </c>
      <c r="I2458" s="316">
        <v>292.7</v>
      </c>
    </row>
    <row r="2459" spans="3:9" x14ac:dyDescent="0.2">
      <c r="C2459" s="348">
        <v>44128.625</v>
      </c>
      <c r="D2459" s="320">
        <v>1027.9000000000001</v>
      </c>
      <c r="E2459" s="320">
        <v>0</v>
      </c>
      <c r="F2459" s="320">
        <v>20.100000000000001</v>
      </c>
      <c r="G2459" s="320">
        <v>64.5</v>
      </c>
      <c r="H2459" s="316">
        <v>6</v>
      </c>
      <c r="I2459" s="316">
        <v>291.5</v>
      </c>
    </row>
    <row r="2460" spans="3:9" x14ac:dyDescent="0.2">
      <c r="C2460" s="348">
        <v>44128.666666666672</v>
      </c>
      <c r="D2460" s="320">
        <v>1028.7</v>
      </c>
      <c r="E2460" s="320">
        <v>0</v>
      </c>
      <c r="F2460" s="320">
        <v>19.600000000000001</v>
      </c>
      <c r="G2460" s="320">
        <v>66.2</v>
      </c>
      <c r="H2460" s="316">
        <v>5.3</v>
      </c>
      <c r="I2460" s="316">
        <v>289.10000000000002</v>
      </c>
    </row>
    <row r="2461" spans="3:9" x14ac:dyDescent="0.2">
      <c r="C2461" s="348">
        <v>44128.708333333328</v>
      </c>
      <c r="D2461" s="320">
        <v>1029.9000000000001</v>
      </c>
      <c r="E2461" s="320">
        <v>0</v>
      </c>
      <c r="F2461" s="320">
        <v>18.899999999999999</v>
      </c>
      <c r="G2461" s="320">
        <v>68</v>
      </c>
      <c r="H2461" s="316">
        <v>4.9000000000000004</v>
      </c>
      <c r="I2461" s="316">
        <v>290.3</v>
      </c>
    </row>
    <row r="2462" spans="3:9" x14ac:dyDescent="0.2">
      <c r="C2462" s="348">
        <v>44128.75</v>
      </c>
      <c r="D2462" s="320">
        <v>1031.2</v>
      </c>
      <c r="E2462" s="320">
        <v>0</v>
      </c>
      <c r="F2462" s="320">
        <v>18.5</v>
      </c>
      <c r="G2462" s="320">
        <v>70.5</v>
      </c>
      <c r="H2462" s="316">
        <v>4.2</v>
      </c>
      <c r="I2462" s="316">
        <v>323.5</v>
      </c>
    </row>
    <row r="2463" spans="3:9" x14ac:dyDescent="0.2">
      <c r="C2463" s="348">
        <v>44128.791666666672</v>
      </c>
      <c r="D2463" s="320">
        <v>1031.5999999999999</v>
      </c>
      <c r="E2463" s="320">
        <v>0</v>
      </c>
      <c r="F2463" s="320">
        <v>18.3</v>
      </c>
      <c r="G2463" s="320">
        <v>72.7</v>
      </c>
      <c r="H2463" s="316">
        <v>3.2</v>
      </c>
      <c r="I2463" s="316">
        <v>351.5</v>
      </c>
    </row>
    <row r="2464" spans="3:9" x14ac:dyDescent="0.2">
      <c r="C2464" s="348">
        <v>44128.833333333328</v>
      </c>
      <c r="D2464" s="320">
        <v>1032</v>
      </c>
      <c r="E2464" s="320">
        <v>0</v>
      </c>
      <c r="F2464" s="320">
        <v>18.2</v>
      </c>
      <c r="G2464" s="320">
        <v>73.599999999999994</v>
      </c>
      <c r="H2464" s="316">
        <v>3.3</v>
      </c>
      <c r="I2464" s="316">
        <v>342.3</v>
      </c>
    </row>
    <row r="2465" spans="3:9" x14ac:dyDescent="0.2">
      <c r="C2465" s="348">
        <v>44128.875</v>
      </c>
      <c r="D2465" s="320">
        <v>1031.9000000000001</v>
      </c>
      <c r="E2465" s="320">
        <v>0</v>
      </c>
      <c r="F2465" s="320">
        <v>18.100000000000001</v>
      </c>
      <c r="G2465" s="320">
        <v>73.2</v>
      </c>
      <c r="H2465" s="316">
        <v>3.1</v>
      </c>
      <c r="I2465" s="316">
        <v>260.2</v>
      </c>
    </row>
    <row r="2466" spans="3:9" x14ac:dyDescent="0.2">
      <c r="C2466" s="348">
        <v>44128.916666666672</v>
      </c>
      <c r="D2466" s="320">
        <v>1031.3</v>
      </c>
      <c r="E2466" s="320">
        <v>0</v>
      </c>
      <c r="F2466" s="320">
        <v>18.600000000000001</v>
      </c>
      <c r="G2466" s="320">
        <v>66.599999999999994</v>
      </c>
      <c r="H2466" s="316">
        <v>4.4000000000000004</v>
      </c>
      <c r="I2466" s="316">
        <v>217.2</v>
      </c>
    </row>
    <row r="2467" spans="3:9" x14ac:dyDescent="0.2">
      <c r="C2467" s="348">
        <v>44128.958333333328</v>
      </c>
      <c r="D2467" s="320">
        <v>1030.5</v>
      </c>
      <c r="E2467" s="320">
        <v>0</v>
      </c>
      <c r="F2467" s="320">
        <v>18.5</v>
      </c>
      <c r="G2467" s="320">
        <v>66.7</v>
      </c>
      <c r="H2467" s="316">
        <v>3.4</v>
      </c>
      <c r="I2467" s="316">
        <v>225.5</v>
      </c>
    </row>
    <row r="2468" spans="3:9" x14ac:dyDescent="0.2">
      <c r="C2468" s="348">
        <v>44129</v>
      </c>
      <c r="D2468" s="320">
        <v>1029.8</v>
      </c>
      <c r="E2468" s="320">
        <v>0</v>
      </c>
      <c r="F2468" s="320">
        <v>18.3</v>
      </c>
      <c r="G2468" s="320">
        <v>68.3</v>
      </c>
      <c r="H2468" s="316">
        <v>3.7</v>
      </c>
      <c r="I2468" s="316">
        <v>202.3</v>
      </c>
    </row>
    <row r="2469" spans="3:9" x14ac:dyDescent="0.2">
      <c r="C2469" s="348">
        <v>44129.041666666672</v>
      </c>
      <c r="D2469" s="320">
        <v>1029.0999999999999</v>
      </c>
      <c r="E2469" s="320">
        <v>0</v>
      </c>
      <c r="F2469" s="320">
        <v>17.7</v>
      </c>
      <c r="G2469" s="320">
        <v>73.099999999999994</v>
      </c>
      <c r="H2469" s="316">
        <v>3.5</v>
      </c>
      <c r="I2469" s="316">
        <v>24.3</v>
      </c>
    </row>
    <row r="2470" spans="3:9" x14ac:dyDescent="0.2">
      <c r="C2470" s="348">
        <v>44129.083333333328</v>
      </c>
      <c r="D2470" s="320">
        <v>1029.0999999999999</v>
      </c>
      <c r="E2470" s="320">
        <v>0</v>
      </c>
      <c r="F2470" s="320">
        <v>17.399999999999999</v>
      </c>
      <c r="G2470" s="320">
        <v>75.2</v>
      </c>
      <c r="H2470" s="316">
        <v>3.8</v>
      </c>
      <c r="I2470" s="316">
        <v>194.8</v>
      </c>
    </row>
    <row r="2471" spans="3:9" x14ac:dyDescent="0.2">
      <c r="C2471" s="348">
        <v>44129.125</v>
      </c>
      <c r="D2471" s="320">
        <v>1028.8</v>
      </c>
      <c r="E2471" s="320">
        <v>0</v>
      </c>
      <c r="F2471" s="320">
        <v>17.5</v>
      </c>
      <c r="G2471" s="320">
        <v>73.3</v>
      </c>
      <c r="H2471" s="316">
        <v>4.5</v>
      </c>
      <c r="I2471" s="316">
        <v>185.2</v>
      </c>
    </row>
    <row r="2472" spans="3:9" x14ac:dyDescent="0.2">
      <c r="C2472" s="348">
        <v>44129.166666666672</v>
      </c>
      <c r="D2472" s="320">
        <v>1028.9000000000001</v>
      </c>
      <c r="E2472" s="320">
        <v>0</v>
      </c>
      <c r="F2472" s="320">
        <v>17.7</v>
      </c>
      <c r="G2472" s="320">
        <v>72.900000000000006</v>
      </c>
      <c r="H2472" s="316">
        <v>3.7</v>
      </c>
      <c r="I2472" s="316">
        <v>191.5</v>
      </c>
    </row>
    <row r="2473" spans="3:9" x14ac:dyDescent="0.2">
      <c r="C2473" s="348">
        <v>44129.208333333328</v>
      </c>
      <c r="D2473" s="320">
        <v>1029.2</v>
      </c>
      <c r="E2473" s="320">
        <v>0</v>
      </c>
      <c r="F2473" s="320">
        <v>17.600000000000001</v>
      </c>
      <c r="G2473" s="320">
        <v>73.599999999999994</v>
      </c>
      <c r="H2473" s="316">
        <v>3.8</v>
      </c>
      <c r="I2473" s="316">
        <v>222.8</v>
      </c>
    </row>
    <row r="2474" spans="3:9" x14ac:dyDescent="0.2">
      <c r="C2474" s="348">
        <v>44129.25</v>
      </c>
      <c r="D2474" s="320">
        <v>1029.5</v>
      </c>
      <c r="E2474" s="320">
        <v>0</v>
      </c>
      <c r="F2474" s="320">
        <v>17.8</v>
      </c>
      <c r="G2474" s="320">
        <v>72.5</v>
      </c>
      <c r="H2474" s="316">
        <v>4.8</v>
      </c>
      <c r="I2474" s="316">
        <v>221.2</v>
      </c>
    </row>
    <row r="2475" spans="3:9" x14ac:dyDescent="0.2">
      <c r="C2475" s="348">
        <v>44129.291666666672</v>
      </c>
      <c r="D2475" s="320">
        <v>1030.4000000000001</v>
      </c>
      <c r="E2475" s="320">
        <v>0</v>
      </c>
      <c r="F2475" s="320">
        <v>18</v>
      </c>
      <c r="G2475" s="320">
        <v>72.400000000000006</v>
      </c>
      <c r="H2475" s="316">
        <v>5.0999999999999996</v>
      </c>
      <c r="I2475" s="316">
        <v>210.1</v>
      </c>
    </row>
    <row r="2476" spans="3:9" x14ac:dyDescent="0.2">
      <c r="C2476" s="348">
        <v>44129.333333333328</v>
      </c>
      <c r="D2476" s="320">
        <v>1030.5999999999999</v>
      </c>
      <c r="E2476" s="320">
        <v>0</v>
      </c>
      <c r="F2476" s="320">
        <v>18.3</v>
      </c>
      <c r="G2476" s="320">
        <v>71.400000000000006</v>
      </c>
      <c r="H2476" s="316">
        <v>5.9</v>
      </c>
      <c r="I2476" s="316">
        <v>217</v>
      </c>
    </row>
    <row r="2477" spans="3:9" x14ac:dyDescent="0.2">
      <c r="C2477" s="348">
        <v>44129.375</v>
      </c>
      <c r="D2477" s="320">
        <v>1030.7</v>
      </c>
      <c r="E2477" s="320">
        <v>0</v>
      </c>
      <c r="F2477" s="320">
        <v>19.100000000000001</v>
      </c>
      <c r="G2477" s="320">
        <v>66.8</v>
      </c>
      <c r="H2477" s="316">
        <v>5.9</v>
      </c>
      <c r="I2477" s="316">
        <v>224.5</v>
      </c>
    </row>
    <row r="2478" spans="3:9" x14ac:dyDescent="0.2">
      <c r="C2478" s="348">
        <v>44129.416666666672</v>
      </c>
      <c r="D2478" s="320">
        <v>1029.9000000000001</v>
      </c>
      <c r="E2478" s="320">
        <v>0</v>
      </c>
      <c r="F2478" s="320">
        <v>20</v>
      </c>
      <c r="G2478" s="320">
        <v>61.4</v>
      </c>
      <c r="H2478" s="316">
        <v>6.3</v>
      </c>
      <c r="I2478" s="316">
        <v>232.5</v>
      </c>
    </row>
    <row r="2479" spans="3:9" x14ac:dyDescent="0.2">
      <c r="C2479" s="348">
        <v>44129.458333333328</v>
      </c>
      <c r="D2479" s="298" t="s">
        <v>380</v>
      </c>
      <c r="E2479" s="298" t="s">
        <v>380</v>
      </c>
      <c r="F2479" s="298" t="s">
        <v>380</v>
      </c>
      <c r="G2479" s="298" t="s">
        <v>380</v>
      </c>
      <c r="H2479" s="298" t="s">
        <v>380</v>
      </c>
      <c r="I2479" s="298" t="s">
        <v>380</v>
      </c>
    </row>
    <row r="2480" spans="3:9" x14ac:dyDescent="0.2">
      <c r="C2480" s="348">
        <v>44129.5</v>
      </c>
      <c r="D2480" s="298" t="s">
        <v>380</v>
      </c>
      <c r="E2480" s="298" t="s">
        <v>380</v>
      </c>
      <c r="F2480" s="298" t="s">
        <v>380</v>
      </c>
      <c r="G2480" s="298" t="s">
        <v>380</v>
      </c>
      <c r="H2480" s="298" t="s">
        <v>380</v>
      </c>
      <c r="I2480" s="298" t="s">
        <v>380</v>
      </c>
    </row>
    <row r="2481" spans="3:9" x14ac:dyDescent="0.2">
      <c r="C2481" s="348">
        <v>44129.541666666672</v>
      </c>
      <c r="D2481" s="298" t="s">
        <v>380</v>
      </c>
      <c r="E2481" s="298" t="s">
        <v>380</v>
      </c>
      <c r="F2481" s="298" t="s">
        <v>380</v>
      </c>
      <c r="G2481" s="298" t="s">
        <v>380</v>
      </c>
      <c r="H2481" s="298" t="s">
        <v>380</v>
      </c>
      <c r="I2481" s="298" t="s">
        <v>380</v>
      </c>
    </row>
    <row r="2482" spans="3:9" x14ac:dyDescent="0.2">
      <c r="C2482" s="348">
        <v>44129.583333333328</v>
      </c>
      <c r="D2482" s="298" t="s">
        <v>380</v>
      </c>
      <c r="E2482" s="298" t="s">
        <v>380</v>
      </c>
      <c r="F2482" s="298" t="s">
        <v>380</v>
      </c>
      <c r="G2482" s="298" t="s">
        <v>380</v>
      </c>
      <c r="H2482" s="298" t="s">
        <v>380</v>
      </c>
      <c r="I2482" s="298" t="s">
        <v>380</v>
      </c>
    </row>
    <row r="2483" spans="3:9" x14ac:dyDescent="0.2">
      <c r="C2483" s="348">
        <v>44129.625</v>
      </c>
      <c r="D2483" s="298" t="s">
        <v>380</v>
      </c>
      <c r="E2483" s="298" t="s">
        <v>380</v>
      </c>
      <c r="F2483" s="298" t="s">
        <v>380</v>
      </c>
      <c r="G2483" s="298" t="s">
        <v>380</v>
      </c>
      <c r="H2483" s="298" t="s">
        <v>380</v>
      </c>
      <c r="I2483" s="298" t="s">
        <v>380</v>
      </c>
    </row>
    <row r="2484" spans="3:9" x14ac:dyDescent="0.2">
      <c r="C2484" s="348">
        <v>44129.666666666672</v>
      </c>
      <c r="D2484" s="298" t="s">
        <v>380</v>
      </c>
      <c r="E2484" s="298" t="s">
        <v>380</v>
      </c>
      <c r="F2484" s="298" t="s">
        <v>380</v>
      </c>
      <c r="G2484" s="298" t="s">
        <v>380</v>
      </c>
      <c r="H2484" s="298" t="s">
        <v>380</v>
      </c>
      <c r="I2484" s="298" t="s">
        <v>380</v>
      </c>
    </row>
    <row r="2485" spans="3:9" x14ac:dyDescent="0.2">
      <c r="C2485" s="348">
        <v>44129.708333333328</v>
      </c>
      <c r="D2485" s="298" t="s">
        <v>380</v>
      </c>
      <c r="E2485" s="298" t="s">
        <v>380</v>
      </c>
      <c r="F2485" s="298" t="s">
        <v>380</v>
      </c>
      <c r="G2485" s="298" t="s">
        <v>380</v>
      </c>
      <c r="H2485" s="298" t="s">
        <v>380</v>
      </c>
      <c r="I2485" s="298" t="s">
        <v>380</v>
      </c>
    </row>
    <row r="2486" spans="3:9" x14ac:dyDescent="0.2">
      <c r="C2486" s="348">
        <v>44129.75</v>
      </c>
      <c r="D2486" s="298" t="s">
        <v>380</v>
      </c>
      <c r="E2486" s="298" t="s">
        <v>380</v>
      </c>
      <c r="F2486" s="298" t="s">
        <v>380</v>
      </c>
      <c r="G2486" s="298" t="s">
        <v>380</v>
      </c>
      <c r="H2486" s="298" t="s">
        <v>380</v>
      </c>
      <c r="I2486" s="298" t="s">
        <v>380</v>
      </c>
    </row>
    <row r="2487" spans="3:9" x14ac:dyDescent="0.2">
      <c r="C2487" s="348">
        <v>44129.791666666672</v>
      </c>
      <c r="D2487" s="298" t="s">
        <v>380</v>
      </c>
      <c r="E2487" s="298" t="s">
        <v>380</v>
      </c>
      <c r="F2487" s="298" t="s">
        <v>380</v>
      </c>
      <c r="G2487" s="298" t="s">
        <v>380</v>
      </c>
      <c r="H2487" s="298" t="s">
        <v>380</v>
      </c>
      <c r="I2487" s="298" t="s">
        <v>380</v>
      </c>
    </row>
    <row r="2488" spans="3:9" x14ac:dyDescent="0.2">
      <c r="C2488" s="348">
        <v>44129.833333333328</v>
      </c>
      <c r="D2488" s="298" t="s">
        <v>380</v>
      </c>
      <c r="E2488" s="298" t="s">
        <v>380</v>
      </c>
      <c r="F2488" s="298" t="s">
        <v>380</v>
      </c>
      <c r="G2488" s="298" t="s">
        <v>380</v>
      </c>
      <c r="H2488" s="298" t="s">
        <v>380</v>
      </c>
      <c r="I2488" s="298" t="s">
        <v>380</v>
      </c>
    </row>
    <row r="2489" spans="3:9" x14ac:dyDescent="0.2">
      <c r="C2489" s="348">
        <v>44129.875</v>
      </c>
      <c r="D2489" s="298" t="s">
        <v>380</v>
      </c>
      <c r="E2489" s="298" t="s">
        <v>380</v>
      </c>
      <c r="F2489" s="298" t="s">
        <v>380</v>
      </c>
      <c r="G2489" s="298" t="s">
        <v>380</v>
      </c>
      <c r="H2489" s="298" t="s">
        <v>380</v>
      </c>
      <c r="I2489" s="298" t="s">
        <v>380</v>
      </c>
    </row>
    <row r="2490" spans="3:9" x14ac:dyDescent="0.2">
      <c r="C2490" s="348">
        <v>44129.916666666672</v>
      </c>
      <c r="D2490" s="298" t="s">
        <v>380</v>
      </c>
      <c r="E2490" s="298" t="s">
        <v>380</v>
      </c>
      <c r="F2490" s="298" t="s">
        <v>380</v>
      </c>
      <c r="G2490" s="298" t="s">
        <v>380</v>
      </c>
      <c r="H2490" s="298" t="s">
        <v>380</v>
      </c>
      <c r="I2490" s="298" t="s">
        <v>380</v>
      </c>
    </row>
    <row r="2491" spans="3:9" x14ac:dyDescent="0.2">
      <c r="C2491" s="348">
        <v>44129.958333333328</v>
      </c>
      <c r="D2491" s="298" t="s">
        <v>380</v>
      </c>
      <c r="E2491" s="298" t="s">
        <v>380</v>
      </c>
      <c r="F2491" s="298" t="s">
        <v>380</v>
      </c>
      <c r="G2491" s="298" t="s">
        <v>380</v>
      </c>
      <c r="H2491" s="298" t="s">
        <v>380</v>
      </c>
      <c r="I2491" s="298" t="s">
        <v>380</v>
      </c>
    </row>
    <row r="2492" spans="3:9" x14ac:dyDescent="0.2">
      <c r="C2492" s="348">
        <v>44130</v>
      </c>
      <c r="D2492" s="298" t="s">
        <v>380</v>
      </c>
      <c r="E2492" s="298" t="s">
        <v>380</v>
      </c>
      <c r="F2492" s="298" t="s">
        <v>380</v>
      </c>
      <c r="G2492" s="298" t="s">
        <v>380</v>
      </c>
      <c r="H2492" s="298" t="s">
        <v>380</v>
      </c>
      <c r="I2492" s="298" t="s">
        <v>380</v>
      </c>
    </row>
    <row r="2493" spans="3:9" x14ac:dyDescent="0.2">
      <c r="C2493" s="348">
        <v>44130.041666666672</v>
      </c>
      <c r="D2493" s="298" t="s">
        <v>380</v>
      </c>
      <c r="E2493" s="298" t="s">
        <v>380</v>
      </c>
      <c r="F2493" s="298" t="s">
        <v>380</v>
      </c>
      <c r="G2493" s="298" t="s">
        <v>380</v>
      </c>
      <c r="H2493" s="298" t="s">
        <v>380</v>
      </c>
      <c r="I2493" s="298" t="s">
        <v>380</v>
      </c>
    </row>
    <row r="2494" spans="3:9" x14ac:dyDescent="0.2">
      <c r="C2494" s="348">
        <v>44130.083333333328</v>
      </c>
      <c r="D2494" s="298" t="s">
        <v>380</v>
      </c>
      <c r="E2494" s="298" t="s">
        <v>380</v>
      </c>
      <c r="F2494" s="298" t="s">
        <v>380</v>
      </c>
      <c r="G2494" s="298" t="s">
        <v>380</v>
      </c>
      <c r="H2494" s="298" t="s">
        <v>380</v>
      </c>
      <c r="I2494" s="298" t="s">
        <v>380</v>
      </c>
    </row>
    <row r="2495" spans="3:9" x14ac:dyDescent="0.2">
      <c r="C2495" s="348">
        <v>44130.125</v>
      </c>
      <c r="D2495" s="298" t="s">
        <v>380</v>
      </c>
      <c r="E2495" s="298" t="s">
        <v>380</v>
      </c>
      <c r="F2495" s="298" t="s">
        <v>380</v>
      </c>
      <c r="G2495" s="298" t="s">
        <v>380</v>
      </c>
      <c r="H2495" s="298" t="s">
        <v>380</v>
      </c>
      <c r="I2495" s="298" t="s">
        <v>380</v>
      </c>
    </row>
    <row r="2496" spans="3:9" x14ac:dyDescent="0.2">
      <c r="C2496" s="348">
        <v>44130.166666666672</v>
      </c>
      <c r="D2496" s="298" t="s">
        <v>380</v>
      </c>
      <c r="E2496" s="298" t="s">
        <v>380</v>
      </c>
      <c r="F2496" s="298" t="s">
        <v>380</v>
      </c>
      <c r="G2496" s="298" t="s">
        <v>380</v>
      </c>
      <c r="H2496" s="298" t="s">
        <v>380</v>
      </c>
      <c r="I2496" s="298" t="s">
        <v>380</v>
      </c>
    </row>
    <row r="2497" spans="3:9" x14ac:dyDescent="0.2">
      <c r="C2497" s="348">
        <v>44130.208333333328</v>
      </c>
      <c r="D2497" s="298" t="s">
        <v>380</v>
      </c>
      <c r="E2497" s="298" t="s">
        <v>380</v>
      </c>
      <c r="F2497" s="298" t="s">
        <v>380</v>
      </c>
      <c r="G2497" s="298" t="s">
        <v>380</v>
      </c>
      <c r="H2497" s="298" t="s">
        <v>380</v>
      </c>
      <c r="I2497" s="298" t="s">
        <v>380</v>
      </c>
    </row>
    <row r="2498" spans="3:9" x14ac:dyDescent="0.2">
      <c r="C2498" s="348">
        <v>44130.25</v>
      </c>
      <c r="D2498" s="298" t="s">
        <v>380</v>
      </c>
      <c r="E2498" s="298" t="s">
        <v>380</v>
      </c>
      <c r="F2498" s="298" t="s">
        <v>380</v>
      </c>
      <c r="G2498" s="298" t="s">
        <v>380</v>
      </c>
      <c r="H2498" s="298" t="s">
        <v>380</v>
      </c>
      <c r="I2498" s="298" t="s">
        <v>380</v>
      </c>
    </row>
    <row r="2499" spans="3:9" x14ac:dyDescent="0.2">
      <c r="C2499" s="348">
        <v>44130.291666666672</v>
      </c>
      <c r="D2499" s="298" t="s">
        <v>380</v>
      </c>
      <c r="E2499" s="298" t="s">
        <v>380</v>
      </c>
      <c r="F2499" s="298" t="s">
        <v>380</v>
      </c>
      <c r="G2499" s="298" t="s">
        <v>380</v>
      </c>
      <c r="H2499" s="298" t="s">
        <v>380</v>
      </c>
      <c r="I2499" s="298" t="s">
        <v>380</v>
      </c>
    </row>
    <row r="2500" spans="3:9" x14ac:dyDescent="0.2">
      <c r="C2500" s="348">
        <v>44130.333333333328</v>
      </c>
      <c r="D2500" s="298" t="s">
        <v>380</v>
      </c>
      <c r="E2500" s="298" t="s">
        <v>380</v>
      </c>
      <c r="F2500" s="298" t="s">
        <v>380</v>
      </c>
      <c r="G2500" s="298" t="s">
        <v>380</v>
      </c>
      <c r="H2500" s="298" t="s">
        <v>380</v>
      </c>
      <c r="I2500" s="298" t="s">
        <v>380</v>
      </c>
    </row>
    <row r="2501" spans="3:9" x14ac:dyDescent="0.2">
      <c r="C2501" s="348">
        <v>44130.375</v>
      </c>
      <c r="D2501" s="298" t="s">
        <v>380</v>
      </c>
      <c r="E2501" s="298" t="s">
        <v>380</v>
      </c>
      <c r="F2501" s="298" t="s">
        <v>380</v>
      </c>
      <c r="G2501" s="298" t="s">
        <v>380</v>
      </c>
      <c r="H2501" s="298" t="s">
        <v>380</v>
      </c>
      <c r="I2501" s="298" t="s">
        <v>380</v>
      </c>
    </row>
    <row r="2502" spans="3:9" x14ac:dyDescent="0.2">
      <c r="C2502" s="348">
        <v>44130.416666666672</v>
      </c>
      <c r="D2502" s="298" t="s">
        <v>380</v>
      </c>
      <c r="E2502" s="298" t="s">
        <v>380</v>
      </c>
      <c r="F2502" s="298" t="s">
        <v>380</v>
      </c>
      <c r="G2502" s="298" t="s">
        <v>380</v>
      </c>
      <c r="H2502" s="298" t="s">
        <v>380</v>
      </c>
      <c r="I2502" s="298" t="s">
        <v>380</v>
      </c>
    </row>
    <row r="2503" spans="3:9" x14ac:dyDescent="0.2">
      <c r="C2503" s="348">
        <v>44130.458333333328</v>
      </c>
      <c r="D2503" s="298" t="s">
        <v>380</v>
      </c>
      <c r="E2503" s="298" t="s">
        <v>380</v>
      </c>
      <c r="F2503" s="298" t="s">
        <v>380</v>
      </c>
      <c r="G2503" s="298" t="s">
        <v>380</v>
      </c>
      <c r="H2503" s="298" t="s">
        <v>380</v>
      </c>
      <c r="I2503" s="298" t="s">
        <v>380</v>
      </c>
    </row>
    <row r="2504" spans="3:9" x14ac:dyDescent="0.2">
      <c r="C2504" s="348">
        <v>44130.5</v>
      </c>
      <c r="D2504" s="298" t="s">
        <v>380</v>
      </c>
      <c r="E2504" s="298" t="s">
        <v>380</v>
      </c>
      <c r="F2504" s="298" t="s">
        <v>380</v>
      </c>
      <c r="G2504" s="298" t="s">
        <v>380</v>
      </c>
      <c r="H2504" s="298" t="s">
        <v>380</v>
      </c>
      <c r="I2504" s="298" t="s">
        <v>380</v>
      </c>
    </row>
    <row r="2505" spans="3:9" x14ac:dyDescent="0.2">
      <c r="C2505" s="348">
        <v>44130.541666666672</v>
      </c>
      <c r="D2505" s="298" t="s">
        <v>380</v>
      </c>
      <c r="E2505" s="298" t="s">
        <v>380</v>
      </c>
      <c r="F2505" s="298" t="s">
        <v>380</v>
      </c>
      <c r="G2505" s="298" t="s">
        <v>380</v>
      </c>
      <c r="H2505" s="298" t="s">
        <v>380</v>
      </c>
      <c r="I2505" s="298" t="s">
        <v>380</v>
      </c>
    </row>
    <row r="2506" spans="3:9" x14ac:dyDescent="0.2">
      <c r="C2506" s="348">
        <v>44130.583333333328</v>
      </c>
      <c r="D2506" s="298" t="s">
        <v>380</v>
      </c>
      <c r="E2506" s="298" t="s">
        <v>380</v>
      </c>
      <c r="F2506" s="298" t="s">
        <v>380</v>
      </c>
      <c r="G2506" s="298" t="s">
        <v>380</v>
      </c>
      <c r="H2506" s="298" t="s">
        <v>380</v>
      </c>
      <c r="I2506" s="298" t="s">
        <v>380</v>
      </c>
    </row>
    <row r="2507" spans="3:9" x14ac:dyDescent="0.2">
      <c r="C2507" s="348">
        <v>44130.625</v>
      </c>
      <c r="D2507" s="298" t="s">
        <v>380</v>
      </c>
      <c r="E2507" s="298" t="s">
        <v>380</v>
      </c>
      <c r="F2507" s="298" t="s">
        <v>380</v>
      </c>
      <c r="G2507" s="298" t="s">
        <v>380</v>
      </c>
      <c r="H2507" s="298" t="s">
        <v>380</v>
      </c>
      <c r="I2507" s="298" t="s">
        <v>380</v>
      </c>
    </row>
    <row r="2508" spans="3:9" x14ac:dyDescent="0.2">
      <c r="C2508" s="348">
        <v>44130.666666666672</v>
      </c>
      <c r="D2508" s="298" t="s">
        <v>380</v>
      </c>
      <c r="E2508" s="298" t="s">
        <v>380</v>
      </c>
      <c r="F2508" s="298" t="s">
        <v>380</v>
      </c>
      <c r="G2508" s="298" t="s">
        <v>380</v>
      </c>
      <c r="H2508" s="298" t="s">
        <v>380</v>
      </c>
      <c r="I2508" s="298" t="s">
        <v>380</v>
      </c>
    </row>
    <row r="2509" spans="3:9" x14ac:dyDescent="0.2">
      <c r="C2509" s="348">
        <v>44130.708333333328</v>
      </c>
      <c r="D2509" s="298" t="s">
        <v>380</v>
      </c>
      <c r="E2509" s="298" t="s">
        <v>380</v>
      </c>
      <c r="F2509" s="298" t="s">
        <v>380</v>
      </c>
      <c r="G2509" s="298" t="s">
        <v>380</v>
      </c>
      <c r="H2509" s="298" t="s">
        <v>380</v>
      </c>
      <c r="I2509" s="298" t="s">
        <v>380</v>
      </c>
    </row>
    <row r="2510" spans="3:9" x14ac:dyDescent="0.2">
      <c r="C2510" s="348">
        <v>44130.75</v>
      </c>
      <c r="D2510" s="298" t="s">
        <v>380</v>
      </c>
      <c r="E2510" s="298" t="s">
        <v>380</v>
      </c>
      <c r="F2510" s="298" t="s">
        <v>380</v>
      </c>
      <c r="G2510" s="298" t="s">
        <v>380</v>
      </c>
      <c r="H2510" s="298" t="s">
        <v>380</v>
      </c>
      <c r="I2510" s="298" t="s">
        <v>380</v>
      </c>
    </row>
    <row r="2511" spans="3:9" x14ac:dyDescent="0.2">
      <c r="C2511" s="348">
        <v>44130.791666666672</v>
      </c>
      <c r="D2511" s="298" t="s">
        <v>380</v>
      </c>
      <c r="E2511" s="298" t="s">
        <v>380</v>
      </c>
      <c r="F2511" s="298" t="s">
        <v>380</v>
      </c>
      <c r="G2511" s="298" t="s">
        <v>380</v>
      </c>
      <c r="H2511" s="298" t="s">
        <v>380</v>
      </c>
      <c r="I2511" s="298" t="s">
        <v>380</v>
      </c>
    </row>
    <row r="2512" spans="3:9" x14ac:dyDescent="0.2">
      <c r="C2512" s="348">
        <v>44130.833333333328</v>
      </c>
      <c r="D2512" s="298" t="s">
        <v>380</v>
      </c>
      <c r="E2512" s="298" t="s">
        <v>380</v>
      </c>
      <c r="F2512" s="298" t="s">
        <v>380</v>
      </c>
      <c r="G2512" s="298" t="s">
        <v>380</v>
      </c>
      <c r="H2512" s="298" t="s">
        <v>380</v>
      </c>
      <c r="I2512" s="298" t="s">
        <v>380</v>
      </c>
    </row>
    <row r="2513" spans="3:9" x14ac:dyDescent="0.2">
      <c r="C2513" s="348">
        <v>44130.875</v>
      </c>
      <c r="D2513" s="298" t="s">
        <v>380</v>
      </c>
      <c r="E2513" s="298" t="s">
        <v>380</v>
      </c>
      <c r="F2513" s="298" t="s">
        <v>380</v>
      </c>
      <c r="G2513" s="298" t="s">
        <v>380</v>
      </c>
      <c r="H2513" s="298" t="s">
        <v>380</v>
      </c>
      <c r="I2513" s="298" t="s">
        <v>380</v>
      </c>
    </row>
    <row r="2514" spans="3:9" x14ac:dyDescent="0.2">
      <c r="C2514" s="348">
        <v>44130.916666666672</v>
      </c>
      <c r="D2514" s="298" t="s">
        <v>380</v>
      </c>
      <c r="E2514" s="298" t="s">
        <v>380</v>
      </c>
      <c r="F2514" s="298" t="s">
        <v>380</v>
      </c>
      <c r="G2514" s="298" t="s">
        <v>380</v>
      </c>
      <c r="H2514" s="298" t="s">
        <v>380</v>
      </c>
      <c r="I2514" s="298" t="s">
        <v>380</v>
      </c>
    </row>
    <row r="2515" spans="3:9" x14ac:dyDescent="0.2">
      <c r="C2515" s="348">
        <v>44130.958333333328</v>
      </c>
      <c r="D2515" s="298" t="s">
        <v>380</v>
      </c>
      <c r="E2515" s="298" t="s">
        <v>380</v>
      </c>
      <c r="F2515" s="298" t="s">
        <v>380</v>
      </c>
      <c r="G2515" s="298" t="s">
        <v>380</v>
      </c>
      <c r="H2515" s="298" t="s">
        <v>380</v>
      </c>
      <c r="I2515" s="298" t="s">
        <v>380</v>
      </c>
    </row>
    <row r="2516" spans="3:9" x14ac:dyDescent="0.2">
      <c r="C2516" s="348">
        <v>44131</v>
      </c>
      <c r="D2516" s="298" t="s">
        <v>380</v>
      </c>
      <c r="E2516" s="298" t="s">
        <v>380</v>
      </c>
      <c r="F2516" s="298" t="s">
        <v>380</v>
      </c>
      <c r="G2516" s="298" t="s">
        <v>380</v>
      </c>
      <c r="H2516" s="298" t="s">
        <v>380</v>
      </c>
      <c r="I2516" s="298" t="s">
        <v>380</v>
      </c>
    </row>
    <row r="2517" spans="3:9" x14ac:dyDescent="0.2">
      <c r="C2517" s="348">
        <v>44131.041666666672</v>
      </c>
      <c r="D2517" s="298" t="s">
        <v>380</v>
      </c>
      <c r="E2517" s="298" t="s">
        <v>380</v>
      </c>
      <c r="F2517" s="298" t="s">
        <v>380</v>
      </c>
      <c r="G2517" s="298" t="s">
        <v>380</v>
      </c>
      <c r="H2517" s="298" t="s">
        <v>380</v>
      </c>
      <c r="I2517" s="298" t="s">
        <v>380</v>
      </c>
    </row>
    <row r="2518" spans="3:9" x14ac:dyDescent="0.2">
      <c r="C2518" s="348">
        <v>44131.083333333328</v>
      </c>
      <c r="D2518" s="298" t="s">
        <v>380</v>
      </c>
      <c r="E2518" s="298" t="s">
        <v>380</v>
      </c>
      <c r="F2518" s="298" t="s">
        <v>380</v>
      </c>
      <c r="G2518" s="298" t="s">
        <v>380</v>
      </c>
      <c r="H2518" s="298" t="s">
        <v>380</v>
      </c>
      <c r="I2518" s="298" t="s">
        <v>380</v>
      </c>
    </row>
    <row r="2519" spans="3:9" x14ac:dyDescent="0.2">
      <c r="C2519" s="348">
        <v>44131.125</v>
      </c>
      <c r="D2519" s="298" t="s">
        <v>380</v>
      </c>
      <c r="E2519" s="298" t="s">
        <v>380</v>
      </c>
      <c r="F2519" s="298" t="s">
        <v>380</v>
      </c>
      <c r="G2519" s="298" t="s">
        <v>380</v>
      </c>
      <c r="H2519" s="298" t="s">
        <v>380</v>
      </c>
      <c r="I2519" s="298" t="s">
        <v>380</v>
      </c>
    </row>
    <row r="2520" spans="3:9" x14ac:dyDescent="0.2">
      <c r="C2520" s="348">
        <v>44131.166666666672</v>
      </c>
      <c r="D2520" s="298" t="s">
        <v>380</v>
      </c>
      <c r="E2520" s="298" t="s">
        <v>380</v>
      </c>
      <c r="F2520" s="298" t="s">
        <v>380</v>
      </c>
      <c r="G2520" s="298" t="s">
        <v>380</v>
      </c>
      <c r="H2520" s="298" t="s">
        <v>380</v>
      </c>
      <c r="I2520" s="298" t="s">
        <v>380</v>
      </c>
    </row>
    <row r="2521" spans="3:9" x14ac:dyDescent="0.2">
      <c r="C2521" s="348">
        <v>44131.208333333328</v>
      </c>
      <c r="D2521" s="298" t="s">
        <v>380</v>
      </c>
      <c r="E2521" s="298" t="s">
        <v>380</v>
      </c>
      <c r="F2521" s="298" t="s">
        <v>380</v>
      </c>
      <c r="G2521" s="298" t="s">
        <v>380</v>
      </c>
      <c r="H2521" s="298" t="s">
        <v>380</v>
      </c>
      <c r="I2521" s="298" t="s">
        <v>380</v>
      </c>
    </row>
    <row r="2522" spans="3:9" x14ac:dyDescent="0.2">
      <c r="C2522" s="348">
        <v>44131.25</v>
      </c>
      <c r="D2522" s="298" t="s">
        <v>380</v>
      </c>
      <c r="E2522" s="298" t="s">
        <v>380</v>
      </c>
      <c r="F2522" s="298" t="s">
        <v>380</v>
      </c>
      <c r="G2522" s="298" t="s">
        <v>380</v>
      </c>
      <c r="H2522" s="298" t="s">
        <v>380</v>
      </c>
      <c r="I2522" s="298" t="s">
        <v>380</v>
      </c>
    </row>
    <row r="2523" spans="3:9" x14ac:dyDescent="0.2">
      <c r="C2523" s="348">
        <v>44131.291666666672</v>
      </c>
      <c r="D2523" s="298" t="s">
        <v>380</v>
      </c>
      <c r="E2523" s="298" t="s">
        <v>380</v>
      </c>
      <c r="F2523" s="298" t="s">
        <v>380</v>
      </c>
      <c r="G2523" s="298" t="s">
        <v>380</v>
      </c>
      <c r="H2523" s="298" t="s">
        <v>380</v>
      </c>
      <c r="I2523" s="298" t="s">
        <v>380</v>
      </c>
    </row>
    <row r="2524" spans="3:9" x14ac:dyDescent="0.2">
      <c r="C2524" s="348">
        <v>44131.333333333328</v>
      </c>
      <c r="D2524" s="298" t="s">
        <v>380</v>
      </c>
      <c r="E2524" s="298" t="s">
        <v>380</v>
      </c>
      <c r="F2524" s="298" t="s">
        <v>380</v>
      </c>
      <c r="G2524" s="298" t="s">
        <v>380</v>
      </c>
      <c r="H2524" s="298" t="s">
        <v>380</v>
      </c>
      <c r="I2524" s="298" t="s">
        <v>380</v>
      </c>
    </row>
    <row r="2525" spans="3:9" x14ac:dyDescent="0.2">
      <c r="C2525" s="348">
        <v>44131.375</v>
      </c>
      <c r="D2525" s="298" t="s">
        <v>380</v>
      </c>
      <c r="E2525" s="298" t="s">
        <v>380</v>
      </c>
      <c r="F2525" s="298" t="s">
        <v>380</v>
      </c>
      <c r="G2525" s="298" t="s">
        <v>380</v>
      </c>
      <c r="H2525" s="298" t="s">
        <v>380</v>
      </c>
      <c r="I2525" s="298" t="s">
        <v>380</v>
      </c>
    </row>
    <row r="2526" spans="3:9" x14ac:dyDescent="0.2">
      <c r="C2526" s="348">
        <v>44131.416666666672</v>
      </c>
      <c r="D2526" s="298" t="s">
        <v>380</v>
      </c>
      <c r="E2526" s="298" t="s">
        <v>380</v>
      </c>
      <c r="F2526" s="298" t="s">
        <v>380</v>
      </c>
      <c r="G2526" s="298" t="s">
        <v>380</v>
      </c>
      <c r="H2526" s="298" t="s">
        <v>380</v>
      </c>
      <c r="I2526" s="298" t="s">
        <v>380</v>
      </c>
    </row>
    <row r="2527" spans="3:9" x14ac:dyDescent="0.2">
      <c r="C2527" s="348">
        <v>44131.458333333328</v>
      </c>
      <c r="D2527" s="298" t="s">
        <v>380</v>
      </c>
      <c r="E2527" s="298" t="s">
        <v>380</v>
      </c>
      <c r="F2527" s="298" t="s">
        <v>380</v>
      </c>
      <c r="G2527" s="298" t="s">
        <v>380</v>
      </c>
      <c r="H2527" s="298" t="s">
        <v>380</v>
      </c>
      <c r="I2527" s="298" t="s">
        <v>380</v>
      </c>
    </row>
    <row r="2528" spans="3:9" x14ac:dyDescent="0.2">
      <c r="C2528" s="348">
        <v>44131.5</v>
      </c>
      <c r="D2528" s="298" t="s">
        <v>380</v>
      </c>
      <c r="E2528" s="320">
        <v>0</v>
      </c>
      <c r="F2528" s="298" t="s">
        <v>380</v>
      </c>
      <c r="G2528" s="298" t="s">
        <v>380</v>
      </c>
      <c r="H2528" s="298" t="s">
        <v>380</v>
      </c>
      <c r="I2528" s="298" t="s">
        <v>380</v>
      </c>
    </row>
    <row r="2529" spans="3:9" x14ac:dyDescent="0.2">
      <c r="C2529" s="348">
        <v>44131.541666666672</v>
      </c>
      <c r="D2529" s="320">
        <v>1027.3</v>
      </c>
      <c r="E2529" s="320">
        <v>0</v>
      </c>
      <c r="F2529" s="320">
        <v>19.899999999999999</v>
      </c>
      <c r="G2529" s="320">
        <v>62.4</v>
      </c>
      <c r="H2529" s="316">
        <v>6.5</v>
      </c>
      <c r="I2529" s="316">
        <v>296.8</v>
      </c>
    </row>
    <row r="2530" spans="3:9" x14ac:dyDescent="0.2">
      <c r="C2530" s="348">
        <v>44131.583333333328</v>
      </c>
      <c r="D2530" s="320">
        <v>1026.9000000000001</v>
      </c>
      <c r="E2530" s="320">
        <v>0</v>
      </c>
      <c r="F2530" s="320">
        <v>20.6</v>
      </c>
      <c r="G2530" s="320">
        <v>58.5</v>
      </c>
      <c r="H2530" s="316">
        <v>6.5</v>
      </c>
      <c r="I2530" s="316">
        <v>301.89999999999998</v>
      </c>
    </row>
    <row r="2531" spans="3:9" x14ac:dyDescent="0.2">
      <c r="C2531" s="348">
        <v>44131.625</v>
      </c>
      <c r="D2531" s="320">
        <v>1026.8</v>
      </c>
      <c r="E2531" s="320">
        <v>0</v>
      </c>
      <c r="F2531" s="320">
        <v>20.399999999999999</v>
      </c>
      <c r="G2531" s="320">
        <v>58.5</v>
      </c>
      <c r="H2531" s="316">
        <v>6.4</v>
      </c>
      <c r="I2531" s="316">
        <v>299.89999999999998</v>
      </c>
    </row>
    <row r="2532" spans="3:9" x14ac:dyDescent="0.2">
      <c r="C2532" s="348">
        <v>44131.666666666672</v>
      </c>
      <c r="D2532" s="298" t="s">
        <v>380</v>
      </c>
      <c r="E2532" s="298" t="s">
        <v>380</v>
      </c>
      <c r="F2532" s="298" t="s">
        <v>380</v>
      </c>
      <c r="G2532" s="298" t="s">
        <v>380</v>
      </c>
      <c r="H2532" s="298" t="s">
        <v>380</v>
      </c>
      <c r="I2532" s="298" t="s">
        <v>380</v>
      </c>
    </row>
    <row r="2533" spans="3:9" x14ac:dyDescent="0.2">
      <c r="C2533" s="348">
        <v>44131.708333333328</v>
      </c>
      <c r="D2533" s="320">
        <v>1027.9000000000001</v>
      </c>
      <c r="E2533" s="320">
        <v>0</v>
      </c>
      <c r="F2533" s="320">
        <v>19.5</v>
      </c>
      <c r="G2533" s="320">
        <v>59.4</v>
      </c>
      <c r="H2533" s="316">
        <v>6.3</v>
      </c>
      <c r="I2533" s="316">
        <v>268.8</v>
      </c>
    </row>
    <row r="2534" spans="3:9" x14ac:dyDescent="0.2">
      <c r="C2534" s="348">
        <v>44131.75</v>
      </c>
      <c r="D2534" s="320">
        <v>1028.8</v>
      </c>
      <c r="E2534" s="320">
        <v>0</v>
      </c>
      <c r="F2534" s="320">
        <v>18.600000000000001</v>
      </c>
      <c r="G2534" s="320">
        <v>62.1</v>
      </c>
      <c r="H2534" s="316">
        <v>5.9</v>
      </c>
      <c r="I2534" s="316">
        <v>227.4</v>
      </c>
    </row>
    <row r="2535" spans="3:9" x14ac:dyDescent="0.2">
      <c r="C2535" s="348">
        <v>44131.791666666672</v>
      </c>
      <c r="D2535" s="320">
        <v>1029.5999999999999</v>
      </c>
      <c r="E2535" s="320">
        <v>0</v>
      </c>
      <c r="F2535" s="320">
        <v>18.3</v>
      </c>
      <c r="G2535" s="320">
        <v>62.8</v>
      </c>
      <c r="H2535" s="316">
        <v>5.0999999999999996</v>
      </c>
      <c r="I2535" s="316">
        <v>220.4</v>
      </c>
    </row>
    <row r="2536" spans="3:9" x14ac:dyDescent="0.2">
      <c r="C2536" s="348">
        <v>44131.833333333328</v>
      </c>
      <c r="D2536" s="320">
        <v>1030.0999999999999</v>
      </c>
      <c r="E2536" s="320">
        <v>0</v>
      </c>
      <c r="F2536" s="320">
        <v>18.100000000000001</v>
      </c>
      <c r="G2536" s="320">
        <v>64.8</v>
      </c>
      <c r="H2536" s="316">
        <v>4.8</v>
      </c>
      <c r="I2536" s="316">
        <v>209.7</v>
      </c>
    </row>
    <row r="2537" spans="3:9" x14ac:dyDescent="0.2">
      <c r="C2537" s="348">
        <v>44131.875</v>
      </c>
      <c r="D2537" s="320">
        <v>1030.3</v>
      </c>
      <c r="E2537" s="320">
        <v>0</v>
      </c>
      <c r="F2537" s="320">
        <v>18</v>
      </c>
      <c r="G2537" s="320">
        <v>66.3</v>
      </c>
      <c r="H2537" s="316">
        <v>5</v>
      </c>
      <c r="I2537" s="316">
        <v>206.5</v>
      </c>
    </row>
    <row r="2538" spans="3:9" x14ac:dyDescent="0.2">
      <c r="C2538" s="348">
        <v>44131.916666666672</v>
      </c>
      <c r="D2538" s="320">
        <v>1030.5</v>
      </c>
      <c r="E2538" s="320">
        <v>0</v>
      </c>
      <c r="F2538" s="320">
        <v>17.899999999999999</v>
      </c>
      <c r="G2538" s="320">
        <v>66.2</v>
      </c>
      <c r="H2538" s="316">
        <v>4.9000000000000004</v>
      </c>
      <c r="I2538" s="316">
        <v>189</v>
      </c>
    </row>
    <row r="2539" spans="3:9" x14ac:dyDescent="0.2">
      <c r="C2539" s="348">
        <v>44131.958333333328</v>
      </c>
      <c r="D2539" s="320">
        <v>1030.3</v>
      </c>
      <c r="E2539" s="320">
        <v>0</v>
      </c>
      <c r="F2539" s="320">
        <v>17.8</v>
      </c>
      <c r="G2539" s="320">
        <v>66</v>
      </c>
      <c r="H2539" s="316">
        <v>3.9</v>
      </c>
      <c r="I2539" s="316">
        <v>197.7</v>
      </c>
    </row>
    <row r="2540" spans="3:9" x14ac:dyDescent="0.2">
      <c r="C2540" s="348">
        <v>44132</v>
      </c>
      <c r="D2540" s="320">
        <v>1030</v>
      </c>
      <c r="E2540" s="320">
        <v>0</v>
      </c>
      <c r="F2540" s="320">
        <v>18.100000000000001</v>
      </c>
      <c r="G2540" s="320">
        <v>65.5</v>
      </c>
      <c r="H2540" s="316">
        <v>4</v>
      </c>
      <c r="I2540" s="316">
        <v>204.5</v>
      </c>
    </row>
    <row r="2541" spans="3:9" x14ac:dyDescent="0.2">
      <c r="C2541" s="348">
        <v>44132.041666666672</v>
      </c>
      <c r="D2541" s="320">
        <v>1029.7</v>
      </c>
      <c r="E2541" s="320">
        <v>0</v>
      </c>
      <c r="F2541" s="320">
        <v>18.100000000000001</v>
      </c>
      <c r="G2541" s="320">
        <v>64.900000000000006</v>
      </c>
      <c r="H2541" s="316">
        <v>2.9</v>
      </c>
      <c r="I2541" s="316">
        <v>160.80000000000001</v>
      </c>
    </row>
    <row r="2542" spans="3:9" x14ac:dyDescent="0.2">
      <c r="C2542" s="348">
        <v>44132.083333333328</v>
      </c>
      <c r="D2542" s="320">
        <v>1029.3</v>
      </c>
      <c r="E2542" s="320">
        <v>0</v>
      </c>
      <c r="F2542" s="320">
        <v>18</v>
      </c>
      <c r="G2542" s="320">
        <v>65.3</v>
      </c>
      <c r="H2542" s="316">
        <v>2.8</v>
      </c>
      <c r="I2542" s="316">
        <v>353.5</v>
      </c>
    </row>
    <row r="2543" spans="3:9" x14ac:dyDescent="0.2">
      <c r="C2543" s="348">
        <v>44132.125</v>
      </c>
      <c r="D2543" s="320">
        <v>1029.4000000000001</v>
      </c>
      <c r="E2543" s="320">
        <v>0</v>
      </c>
      <c r="F2543" s="320">
        <v>17.600000000000001</v>
      </c>
      <c r="G2543" s="320">
        <v>68.400000000000006</v>
      </c>
      <c r="H2543" s="316">
        <v>2.4</v>
      </c>
      <c r="I2543" s="316">
        <v>356.3</v>
      </c>
    </row>
    <row r="2544" spans="3:9" x14ac:dyDescent="0.2">
      <c r="C2544" s="348">
        <v>44132.166666666672</v>
      </c>
      <c r="D2544" s="320">
        <v>1029.5999999999999</v>
      </c>
      <c r="E2544" s="320">
        <v>0</v>
      </c>
      <c r="F2544" s="320">
        <v>17.7</v>
      </c>
      <c r="G2544" s="320">
        <v>67.2</v>
      </c>
      <c r="H2544" s="316">
        <v>2.5</v>
      </c>
      <c r="I2544" s="316">
        <v>343</v>
      </c>
    </row>
    <row r="2545" spans="3:9" x14ac:dyDescent="0.2">
      <c r="C2545" s="348">
        <v>44132.208333333328</v>
      </c>
      <c r="D2545" s="320">
        <v>1030</v>
      </c>
      <c r="E2545" s="320">
        <v>0</v>
      </c>
      <c r="F2545" s="320">
        <v>17.5</v>
      </c>
      <c r="G2545" s="320">
        <v>68.8</v>
      </c>
      <c r="H2545" s="316">
        <v>3.1</v>
      </c>
      <c r="I2545" s="316">
        <v>346.8</v>
      </c>
    </row>
    <row r="2546" spans="3:9" x14ac:dyDescent="0.2">
      <c r="C2546" s="348">
        <v>44132.25</v>
      </c>
      <c r="D2546" s="320">
        <v>1030.4000000000001</v>
      </c>
      <c r="E2546" s="320">
        <v>0</v>
      </c>
      <c r="F2546" s="320">
        <v>17.899999999999999</v>
      </c>
      <c r="G2546" s="320">
        <v>66.5</v>
      </c>
      <c r="H2546" s="316">
        <v>2.5</v>
      </c>
      <c r="I2546" s="316">
        <v>55.1</v>
      </c>
    </row>
    <row r="2547" spans="3:9" x14ac:dyDescent="0.2">
      <c r="C2547" s="348">
        <v>44132.291666666672</v>
      </c>
      <c r="D2547" s="320">
        <v>1030.8</v>
      </c>
      <c r="E2547" s="320">
        <v>0</v>
      </c>
      <c r="F2547" s="320">
        <v>18.3</v>
      </c>
      <c r="G2547" s="320">
        <v>64.8</v>
      </c>
      <c r="H2547" s="316">
        <v>3.1</v>
      </c>
      <c r="I2547" s="316">
        <v>294</v>
      </c>
    </row>
    <row r="2548" spans="3:9" x14ac:dyDescent="0.2">
      <c r="C2548" s="348">
        <v>44132.333333333328</v>
      </c>
      <c r="D2548" s="320">
        <v>1029.8</v>
      </c>
      <c r="E2548" s="320">
        <v>0</v>
      </c>
      <c r="F2548" s="320">
        <v>19.399999999999999</v>
      </c>
      <c r="G2548" s="320">
        <v>64.8</v>
      </c>
      <c r="H2548" s="316">
        <v>5.4</v>
      </c>
      <c r="I2548" s="316">
        <v>294.89999999999998</v>
      </c>
    </row>
    <row r="2549" spans="3:9" x14ac:dyDescent="0.2">
      <c r="C2549" s="348">
        <v>44132.375</v>
      </c>
      <c r="D2549" s="320">
        <v>1029.3</v>
      </c>
      <c r="E2549" s="320">
        <v>0</v>
      </c>
      <c r="F2549" s="320">
        <v>19.399999999999999</v>
      </c>
      <c r="G2549" s="320">
        <v>65.400000000000006</v>
      </c>
      <c r="H2549" s="316">
        <v>6.4</v>
      </c>
      <c r="I2549" s="316">
        <v>290.8</v>
      </c>
    </row>
    <row r="2550" spans="3:9" x14ac:dyDescent="0.2">
      <c r="C2550" s="348">
        <v>44132.416666666672</v>
      </c>
      <c r="D2550" s="320">
        <v>1028.9000000000001</v>
      </c>
      <c r="E2550" s="320">
        <v>0</v>
      </c>
      <c r="F2550" s="320">
        <v>19.8</v>
      </c>
      <c r="G2550" s="320">
        <v>65.099999999999994</v>
      </c>
      <c r="H2550" s="316">
        <v>6.6</v>
      </c>
      <c r="I2550" s="316">
        <v>283.2</v>
      </c>
    </row>
    <row r="2551" spans="3:9" x14ac:dyDescent="0.2">
      <c r="C2551" s="348">
        <v>44132.458333333328</v>
      </c>
      <c r="D2551" s="320">
        <v>1028.5</v>
      </c>
      <c r="E2551" s="320">
        <v>0</v>
      </c>
      <c r="F2551" s="320">
        <v>19.8</v>
      </c>
      <c r="G2551" s="320">
        <v>66.099999999999994</v>
      </c>
      <c r="H2551" s="316">
        <v>6.2</v>
      </c>
      <c r="I2551" s="316">
        <v>300.3</v>
      </c>
    </row>
    <row r="2552" spans="3:9" x14ac:dyDescent="0.2">
      <c r="C2552" s="348">
        <v>44132.5</v>
      </c>
      <c r="D2552" s="320">
        <v>1028.0999999999999</v>
      </c>
      <c r="E2552" s="320">
        <v>0</v>
      </c>
      <c r="F2552" s="320">
        <v>19.5</v>
      </c>
      <c r="G2552" s="320">
        <v>65.2</v>
      </c>
      <c r="H2552" s="316">
        <v>7</v>
      </c>
      <c r="I2552" s="316">
        <v>286.2</v>
      </c>
    </row>
    <row r="2553" spans="3:9" x14ac:dyDescent="0.2">
      <c r="C2553" s="348">
        <v>44132.541666666672</v>
      </c>
      <c r="D2553" s="320">
        <v>1028</v>
      </c>
      <c r="E2553" s="320">
        <v>0</v>
      </c>
      <c r="F2553" s="320">
        <v>19.399999999999999</v>
      </c>
      <c r="G2553" s="320">
        <v>64.900000000000006</v>
      </c>
      <c r="H2553" s="316">
        <v>6.8</v>
      </c>
      <c r="I2553" s="316">
        <v>287.3</v>
      </c>
    </row>
    <row r="2554" spans="3:9" x14ac:dyDescent="0.2">
      <c r="C2554" s="348">
        <v>44132.583333333328</v>
      </c>
      <c r="D2554" s="320">
        <v>1027.9000000000001</v>
      </c>
      <c r="E2554" s="320">
        <v>0</v>
      </c>
      <c r="F2554" s="320">
        <v>19.7</v>
      </c>
      <c r="G2554" s="320">
        <v>62.4</v>
      </c>
      <c r="H2554" s="316">
        <v>6</v>
      </c>
      <c r="I2554" s="316">
        <v>267.7</v>
      </c>
    </row>
    <row r="2555" spans="3:9" x14ac:dyDescent="0.2">
      <c r="C2555" s="348">
        <v>44132.625</v>
      </c>
      <c r="D2555" s="320">
        <v>1028</v>
      </c>
      <c r="E2555" s="320">
        <v>0</v>
      </c>
      <c r="F2555" s="320">
        <v>19.7</v>
      </c>
      <c r="G2555" s="320">
        <v>61.6</v>
      </c>
      <c r="H2555" s="316">
        <v>6.4</v>
      </c>
      <c r="I2555" s="316">
        <v>237.9</v>
      </c>
    </row>
    <row r="2556" spans="3:9" x14ac:dyDescent="0.2">
      <c r="C2556" s="348">
        <v>44132.666666666672</v>
      </c>
      <c r="D2556" s="320">
        <v>1028</v>
      </c>
      <c r="E2556" s="320">
        <v>0</v>
      </c>
      <c r="F2556" s="320">
        <v>19.3</v>
      </c>
      <c r="G2556" s="320">
        <v>63.3</v>
      </c>
      <c r="H2556" s="316">
        <v>5.9</v>
      </c>
      <c r="I2556" s="316">
        <v>239.9</v>
      </c>
    </row>
    <row r="2557" spans="3:9" x14ac:dyDescent="0.2">
      <c r="C2557" s="348">
        <v>44132.708333333328</v>
      </c>
      <c r="D2557" s="320">
        <v>1028.7</v>
      </c>
      <c r="E2557" s="320">
        <v>0</v>
      </c>
      <c r="F2557" s="320">
        <v>19.100000000000001</v>
      </c>
      <c r="G2557" s="320">
        <v>64.599999999999994</v>
      </c>
      <c r="H2557" s="316">
        <v>5.9</v>
      </c>
      <c r="I2557" s="316">
        <v>218.6</v>
      </c>
    </row>
    <row r="2558" spans="3:9" x14ac:dyDescent="0.2">
      <c r="C2558" s="348">
        <v>44132.75</v>
      </c>
      <c r="D2558" s="320">
        <v>1029.2</v>
      </c>
      <c r="E2558" s="320">
        <v>0</v>
      </c>
      <c r="F2558" s="320">
        <v>18.8</v>
      </c>
      <c r="G2558" s="320">
        <v>66.7</v>
      </c>
      <c r="H2558" s="316">
        <v>5.8</v>
      </c>
      <c r="I2558" s="316">
        <v>207.6</v>
      </c>
    </row>
    <row r="2559" spans="3:9" x14ac:dyDescent="0.2">
      <c r="C2559" s="348">
        <v>44132.791666666672</v>
      </c>
      <c r="D2559" s="320">
        <v>1030</v>
      </c>
      <c r="E2559" s="320">
        <v>0</v>
      </c>
      <c r="F2559" s="320">
        <v>18.7</v>
      </c>
      <c r="G2559" s="320">
        <v>66.3</v>
      </c>
      <c r="H2559" s="316">
        <v>5.2</v>
      </c>
      <c r="I2559" s="316">
        <v>226.6</v>
      </c>
    </row>
    <row r="2560" spans="3:9" x14ac:dyDescent="0.2">
      <c r="C2560" s="348">
        <v>44132.833333333328</v>
      </c>
      <c r="D2560" s="320">
        <v>1030.3</v>
      </c>
      <c r="E2560" s="320">
        <v>0</v>
      </c>
      <c r="F2560" s="320">
        <v>18.8</v>
      </c>
      <c r="G2560" s="320">
        <v>65</v>
      </c>
      <c r="H2560" s="316">
        <v>5.3</v>
      </c>
      <c r="I2560" s="316">
        <v>222.1</v>
      </c>
    </row>
    <row r="2561" spans="3:9" x14ac:dyDescent="0.2">
      <c r="C2561" s="348">
        <v>44132.875</v>
      </c>
      <c r="D2561" s="320">
        <v>1030.5</v>
      </c>
      <c r="E2561" s="320">
        <v>0</v>
      </c>
      <c r="F2561" s="320">
        <v>18.7</v>
      </c>
      <c r="G2561" s="320">
        <v>66</v>
      </c>
      <c r="H2561" s="316">
        <v>5.0999999999999996</v>
      </c>
      <c r="I2561" s="316">
        <v>212.6</v>
      </c>
    </row>
    <row r="2562" spans="3:9" x14ac:dyDescent="0.2">
      <c r="C2562" s="348">
        <v>44132.916666666672</v>
      </c>
      <c r="D2562" s="320">
        <v>1030.4000000000001</v>
      </c>
      <c r="E2562" s="320">
        <v>0</v>
      </c>
      <c r="F2562" s="320">
        <v>18.7</v>
      </c>
      <c r="G2562" s="320">
        <v>64.7</v>
      </c>
      <c r="H2562" s="316">
        <v>5.2</v>
      </c>
      <c r="I2562" s="316">
        <v>209</v>
      </c>
    </row>
    <row r="2563" spans="3:9" x14ac:dyDescent="0.2">
      <c r="C2563" s="348">
        <v>44132.958333333328</v>
      </c>
      <c r="D2563" s="320">
        <v>1029.5</v>
      </c>
      <c r="E2563" s="320">
        <v>0</v>
      </c>
      <c r="F2563" s="320">
        <v>18.5</v>
      </c>
      <c r="G2563" s="320">
        <v>64.8</v>
      </c>
      <c r="H2563" s="316">
        <v>5.6</v>
      </c>
      <c r="I2563" s="316">
        <v>198.8</v>
      </c>
    </row>
    <row r="2564" spans="3:9" x14ac:dyDescent="0.2">
      <c r="C2564" s="348">
        <v>44133</v>
      </c>
      <c r="D2564" s="320">
        <v>1029.3</v>
      </c>
      <c r="E2564" s="320">
        <v>0</v>
      </c>
      <c r="F2564" s="320">
        <v>18.3</v>
      </c>
      <c r="G2564" s="320">
        <v>65.3</v>
      </c>
      <c r="H2564" s="316">
        <v>5.7</v>
      </c>
      <c r="I2564" s="316">
        <v>205.9</v>
      </c>
    </row>
    <row r="2565" spans="3:9" x14ac:dyDescent="0.2">
      <c r="C2565" s="348">
        <v>44133.041666666672</v>
      </c>
      <c r="D2565" s="320">
        <v>1028.3</v>
      </c>
      <c r="E2565" s="320">
        <v>0</v>
      </c>
      <c r="F2565" s="320">
        <v>18.100000000000001</v>
      </c>
      <c r="G2565" s="320">
        <v>67.7</v>
      </c>
      <c r="H2565" s="316">
        <v>5.7</v>
      </c>
      <c r="I2565" s="316">
        <v>207.3</v>
      </c>
    </row>
    <row r="2566" spans="3:9" x14ac:dyDescent="0.2">
      <c r="C2566" s="348">
        <v>44133.083333333328</v>
      </c>
      <c r="D2566" s="320">
        <v>1028</v>
      </c>
      <c r="E2566" s="320">
        <v>0</v>
      </c>
      <c r="F2566" s="320">
        <v>18</v>
      </c>
      <c r="G2566" s="320">
        <v>68.3</v>
      </c>
      <c r="H2566" s="316">
        <v>5.5</v>
      </c>
      <c r="I2566" s="316">
        <v>207.3</v>
      </c>
    </row>
    <row r="2567" spans="3:9" x14ac:dyDescent="0.2">
      <c r="C2567" s="348">
        <v>44133.125</v>
      </c>
      <c r="D2567" s="320">
        <v>1028</v>
      </c>
      <c r="E2567" s="320">
        <v>0</v>
      </c>
      <c r="F2567" s="320">
        <v>18</v>
      </c>
      <c r="G2567" s="320">
        <v>67.2</v>
      </c>
      <c r="H2567" s="316">
        <v>5</v>
      </c>
      <c r="I2567" s="316">
        <v>207.7</v>
      </c>
    </row>
    <row r="2568" spans="3:9" x14ac:dyDescent="0.2">
      <c r="C2568" s="348">
        <v>44133.166666666672</v>
      </c>
      <c r="D2568" s="320">
        <v>1028.2</v>
      </c>
      <c r="E2568" s="320">
        <v>0</v>
      </c>
      <c r="F2568" s="320">
        <v>18.100000000000001</v>
      </c>
      <c r="G2568" s="320">
        <v>66.8</v>
      </c>
      <c r="H2568" s="316">
        <v>5</v>
      </c>
      <c r="I2568" s="316">
        <v>205.8</v>
      </c>
    </row>
    <row r="2569" spans="3:9" x14ac:dyDescent="0.2">
      <c r="C2569" s="348">
        <v>44133.208333333328</v>
      </c>
      <c r="D2569" s="320">
        <v>1028.3</v>
      </c>
      <c r="E2569" s="320">
        <v>0</v>
      </c>
      <c r="F2569" s="320">
        <v>18.100000000000001</v>
      </c>
      <c r="G2569" s="320">
        <v>66.3</v>
      </c>
      <c r="H2569" s="316">
        <v>5</v>
      </c>
      <c r="I2569" s="316">
        <v>227.9</v>
      </c>
    </row>
    <row r="2570" spans="3:9" x14ac:dyDescent="0.2">
      <c r="C2570" s="348">
        <v>44133.25</v>
      </c>
      <c r="D2570" s="320">
        <v>1029</v>
      </c>
      <c r="E2570" s="320">
        <v>0</v>
      </c>
      <c r="F2570" s="320">
        <v>18.3</v>
      </c>
      <c r="G2570" s="320">
        <v>65.5</v>
      </c>
      <c r="H2570" s="316">
        <v>4.9000000000000004</v>
      </c>
      <c r="I2570" s="316">
        <v>224.9</v>
      </c>
    </row>
    <row r="2571" spans="3:9" x14ac:dyDescent="0.2">
      <c r="C2571" s="348">
        <v>44133.291666666672</v>
      </c>
      <c r="D2571" s="320">
        <v>1029.4000000000001</v>
      </c>
      <c r="E2571" s="320">
        <v>0</v>
      </c>
      <c r="F2571" s="320">
        <v>18.899999999999999</v>
      </c>
      <c r="G2571" s="320">
        <v>63.4</v>
      </c>
      <c r="H2571" s="316">
        <v>4.9000000000000004</v>
      </c>
      <c r="I2571" s="316">
        <v>232.4</v>
      </c>
    </row>
    <row r="2572" spans="3:9" x14ac:dyDescent="0.2">
      <c r="C2572" s="348">
        <v>44133.333333333328</v>
      </c>
      <c r="D2572" s="320">
        <v>1029.5999999999999</v>
      </c>
      <c r="E2572" s="320">
        <v>0</v>
      </c>
      <c r="F2572" s="320">
        <v>19.399999999999999</v>
      </c>
      <c r="G2572" s="320">
        <v>61</v>
      </c>
      <c r="H2572" s="316">
        <v>5.7</v>
      </c>
      <c r="I2572" s="316">
        <v>253.2</v>
      </c>
    </row>
    <row r="2573" spans="3:9" x14ac:dyDescent="0.2">
      <c r="C2573" s="348">
        <v>44133.375</v>
      </c>
      <c r="D2573" s="320">
        <v>1029.2</v>
      </c>
      <c r="E2573" s="320">
        <v>0</v>
      </c>
      <c r="F2573" s="320">
        <v>19.5</v>
      </c>
      <c r="G2573" s="320">
        <v>62.4</v>
      </c>
      <c r="H2573" s="316">
        <v>7.2</v>
      </c>
      <c r="I2573" s="316">
        <v>284</v>
      </c>
    </row>
    <row r="2574" spans="3:9" x14ac:dyDescent="0.2">
      <c r="C2574" s="348">
        <v>44133.416666666672</v>
      </c>
      <c r="D2574" s="320">
        <v>1028.2</v>
      </c>
      <c r="E2574" s="320">
        <v>0</v>
      </c>
      <c r="F2574" s="320">
        <v>20.2</v>
      </c>
      <c r="G2574" s="320">
        <v>58.8</v>
      </c>
      <c r="H2574" s="316">
        <v>7.1</v>
      </c>
      <c r="I2574" s="316">
        <v>285.5</v>
      </c>
    </row>
    <row r="2575" spans="3:9" x14ac:dyDescent="0.2">
      <c r="C2575" s="348">
        <v>44133.458333333328</v>
      </c>
      <c r="D2575" s="320">
        <v>1027.5</v>
      </c>
      <c r="E2575" s="320">
        <v>0</v>
      </c>
      <c r="F2575" s="320">
        <v>20.399999999999999</v>
      </c>
      <c r="G2575" s="320">
        <v>59</v>
      </c>
      <c r="H2575" s="316">
        <v>7.8</v>
      </c>
      <c r="I2575" s="316">
        <v>288.8</v>
      </c>
    </row>
    <row r="2576" spans="3:9" x14ac:dyDescent="0.2">
      <c r="C2576" s="348">
        <v>44133.5</v>
      </c>
      <c r="D2576" s="320">
        <v>1027.0999999999999</v>
      </c>
      <c r="E2576" s="320">
        <v>0</v>
      </c>
      <c r="F2576" s="320">
        <v>20.6</v>
      </c>
      <c r="G2576" s="320">
        <v>58.4</v>
      </c>
      <c r="H2576" s="316">
        <v>8.3000000000000007</v>
      </c>
      <c r="I2576" s="316">
        <v>285.3</v>
      </c>
    </row>
    <row r="2577" spans="3:9" x14ac:dyDescent="0.2">
      <c r="C2577" s="348">
        <v>44133.541666666672</v>
      </c>
      <c r="D2577" s="298" t="s">
        <v>380</v>
      </c>
      <c r="E2577" s="298" t="s">
        <v>380</v>
      </c>
      <c r="F2577" s="298" t="s">
        <v>380</v>
      </c>
      <c r="G2577" s="298" t="s">
        <v>380</v>
      </c>
      <c r="H2577" s="298" t="s">
        <v>380</v>
      </c>
      <c r="I2577" s="298" t="s">
        <v>380</v>
      </c>
    </row>
    <row r="2578" spans="3:9" x14ac:dyDescent="0.2">
      <c r="C2578" s="348">
        <v>44133.583333333328</v>
      </c>
      <c r="D2578" s="320">
        <v>1026.9000000000001</v>
      </c>
      <c r="E2578" s="320">
        <v>0</v>
      </c>
      <c r="F2578" s="320">
        <v>20.8</v>
      </c>
      <c r="G2578" s="320">
        <v>56.5</v>
      </c>
      <c r="H2578" s="316">
        <v>7.5</v>
      </c>
      <c r="I2578" s="316">
        <v>283.8</v>
      </c>
    </row>
    <row r="2579" spans="3:9" x14ac:dyDescent="0.2">
      <c r="C2579" s="348">
        <v>44133.625</v>
      </c>
      <c r="D2579" s="320">
        <v>1026.8</v>
      </c>
      <c r="E2579" s="320">
        <v>0</v>
      </c>
      <c r="F2579" s="320">
        <v>20.2</v>
      </c>
      <c r="G2579" s="320">
        <v>57.1</v>
      </c>
      <c r="H2579" s="316">
        <v>7.5</v>
      </c>
      <c r="I2579" s="316">
        <v>275.60000000000002</v>
      </c>
    </row>
    <row r="2580" spans="3:9" x14ac:dyDescent="0.2">
      <c r="C2580" s="348">
        <v>44133.666666666672</v>
      </c>
      <c r="D2580" s="320">
        <v>1027.5</v>
      </c>
      <c r="E2580" s="320">
        <v>0</v>
      </c>
      <c r="F2580" s="320">
        <v>20.100000000000001</v>
      </c>
      <c r="G2580" s="320">
        <v>56.4</v>
      </c>
      <c r="H2580" s="316">
        <v>6.5</v>
      </c>
      <c r="I2580" s="316">
        <v>263.60000000000002</v>
      </c>
    </row>
    <row r="2581" spans="3:9" x14ac:dyDescent="0.2">
      <c r="C2581" s="348">
        <v>44133.708333333328</v>
      </c>
      <c r="D2581" s="320">
        <v>1028.5</v>
      </c>
      <c r="E2581" s="320">
        <v>0</v>
      </c>
      <c r="F2581" s="320">
        <v>19.2</v>
      </c>
      <c r="G2581" s="320">
        <v>59.1</v>
      </c>
      <c r="H2581" s="316">
        <v>6.1</v>
      </c>
      <c r="I2581" s="316">
        <v>234.9</v>
      </c>
    </row>
    <row r="2582" spans="3:9" x14ac:dyDescent="0.2">
      <c r="C2582" s="348">
        <v>44133.75</v>
      </c>
      <c r="D2582" s="320">
        <v>1029.4000000000001</v>
      </c>
      <c r="E2582" s="320">
        <v>0</v>
      </c>
      <c r="F2582" s="320">
        <v>18.7</v>
      </c>
      <c r="G2582" s="320">
        <v>61.3</v>
      </c>
      <c r="H2582" s="316">
        <v>5.2</v>
      </c>
      <c r="I2582" s="316">
        <v>226</v>
      </c>
    </row>
    <row r="2583" spans="3:9" x14ac:dyDescent="0.2">
      <c r="C2583" s="348">
        <v>44133.791666666672</v>
      </c>
      <c r="D2583" s="320">
        <v>1029.8</v>
      </c>
      <c r="E2583" s="320">
        <v>0</v>
      </c>
      <c r="F2583" s="320">
        <v>18.5</v>
      </c>
      <c r="G2583" s="320">
        <v>62.1</v>
      </c>
      <c r="H2583" s="316">
        <v>5</v>
      </c>
      <c r="I2583" s="316">
        <v>219.4</v>
      </c>
    </row>
    <row r="2584" spans="3:9" x14ac:dyDescent="0.2">
      <c r="C2584" s="348">
        <v>44133.833333333328</v>
      </c>
      <c r="D2584" s="320">
        <v>1030.2</v>
      </c>
      <c r="E2584" s="320">
        <v>0</v>
      </c>
      <c r="F2584" s="320">
        <v>18.3</v>
      </c>
      <c r="G2584" s="320">
        <v>63.2</v>
      </c>
      <c r="H2584" s="316">
        <v>5.2</v>
      </c>
      <c r="I2584" s="316">
        <v>214.5</v>
      </c>
    </row>
    <row r="2585" spans="3:9" x14ac:dyDescent="0.2">
      <c r="C2585" s="348">
        <v>44133.875</v>
      </c>
      <c r="D2585" s="320">
        <v>1030.7</v>
      </c>
      <c r="E2585" s="320">
        <v>0</v>
      </c>
      <c r="F2585" s="320">
        <v>18.2</v>
      </c>
      <c r="G2585" s="320">
        <v>64.7</v>
      </c>
      <c r="H2585" s="316">
        <v>3.2</v>
      </c>
      <c r="I2585" s="316">
        <v>232.9</v>
      </c>
    </row>
    <row r="2586" spans="3:9" x14ac:dyDescent="0.2">
      <c r="C2586" s="348">
        <v>44133.916666666672</v>
      </c>
      <c r="D2586" s="320">
        <v>1030.5</v>
      </c>
      <c r="E2586" s="320">
        <v>0</v>
      </c>
      <c r="F2586" s="320">
        <v>18.100000000000001</v>
      </c>
      <c r="G2586" s="320">
        <v>65.599999999999994</v>
      </c>
      <c r="H2586" s="316">
        <v>3.2</v>
      </c>
      <c r="I2586" s="316">
        <v>199.4</v>
      </c>
    </row>
    <row r="2587" spans="3:9" x14ac:dyDescent="0.2">
      <c r="C2587" s="348">
        <v>44133.958333333328</v>
      </c>
      <c r="D2587" s="298" t="s">
        <v>380</v>
      </c>
      <c r="E2587" s="298" t="s">
        <v>380</v>
      </c>
      <c r="F2587" s="298" t="s">
        <v>380</v>
      </c>
      <c r="G2587" s="298" t="s">
        <v>380</v>
      </c>
      <c r="H2587" s="298" t="s">
        <v>380</v>
      </c>
      <c r="I2587" s="298" t="s">
        <v>380</v>
      </c>
    </row>
    <row r="2588" spans="3:9" x14ac:dyDescent="0.2">
      <c r="C2588" s="348">
        <v>44134</v>
      </c>
      <c r="D2588" s="298" t="s">
        <v>380</v>
      </c>
      <c r="E2588" s="298" t="s">
        <v>380</v>
      </c>
      <c r="F2588" s="298" t="s">
        <v>380</v>
      </c>
      <c r="G2588" s="298" t="s">
        <v>380</v>
      </c>
      <c r="H2588" s="298" t="s">
        <v>380</v>
      </c>
      <c r="I2588" s="298" t="s">
        <v>380</v>
      </c>
    </row>
    <row r="2589" spans="3:9" x14ac:dyDescent="0.2">
      <c r="C2589" s="348">
        <v>44134.041666666672</v>
      </c>
      <c r="D2589" s="320">
        <v>1029</v>
      </c>
      <c r="E2589" s="320">
        <v>0</v>
      </c>
      <c r="F2589" s="320">
        <v>16.600000000000001</v>
      </c>
      <c r="G2589" s="320">
        <v>67.2</v>
      </c>
      <c r="H2589" s="316">
        <v>4</v>
      </c>
      <c r="I2589" s="316">
        <v>116.8</v>
      </c>
    </row>
    <row r="2590" spans="3:9" x14ac:dyDescent="0.2">
      <c r="C2590" s="348">
        <v>44134.083333333328</v>
      </c>
      <c r="D2590" s="320">
        <v>1028.3</v>
      </c>
      <c r="E2590" s="320">
        <v>0</v>
      </c>
      <c r="F2590" s="320">
        <v>16.399999999999999</v>
      </c>
      <c r="G2590" s="320">
        <v>68</v>
      </c>
      <c r="H2590" s="316">
        <v>3.5</v>
      </c>
      <c r="I2590" s="316">
        <v>139.6</v>
      </c>
    </row>
    <row r="2591" spans="3:9" x14ac:dyDescent="0.2">
      <c r="C2591" s="348">
        <v>44134.125</v>
      </c>
      <c r="D2591" s="320">
        <v>1028.0999999999999</v>
      </c>
      <c r="E2591" s="320">
        <v>0</v>
      </c>
      <c r="F2591" s="320">
        <v>16.2</v>
      </c>
      <c r="G2591" s="320">
        <v>68.3</v>
      </c>
      <c r="H2591" s="316">
        <v>3.6</v>
      </c>
      <c r="I2591" s="316">
        <v>128.80000000000001</v>
      </c>
    </row>
    <row r="2592" spans="3:9" x14ac:dyDescent="0.2">
      <c r="C2592" s="348">
        <v>44134.166666666672</v>
      </c>
      <c r="D2592" s="320">
        <v>1028.5999999999999</v>
      </c>
      <c r="E2592" s="320">
        <v>0</v>
      </c>
      <c r="F2592" s="320">
        <v>16.5</v>
      </c>
      <c r="G2592" s="320">
        <v>68.5</v>
      </c>
      <c r="H2592" s="316">
        <v>1.9</v>
      </c>
      <c r="I2592" s="316">
        <v>230</v>
      </c>
    </row>
    <row r="2593" spans="3:9" x14ac:dyDescent="0.2">
      <c r="C2593" s="348">
        <v>44134.208333333328</v>
      </c>
      <c r="D2593" s="320">
        <v>1028.8</v>
      </c>
      <c r="E2593" s="320">
        <v>0</v>
      </c>
      <c r="F2593" s="320">
        <v>16.600000000000001</v>
      </c>
      <c r="G2593" s="320">
        <v>70.3</v>
      </c>
      <c r="H2593" s="316">
        <v>2.4</v>
      </c>
      <c r="I2593" s="316">
        <v>355.8</v>
      </c>
    </row>
    <row r="2594" spans="3:9" x14ac:dyDescent="0.2">
      <c r="C2594" s="348">
        <v>44134.25</v>
      </c>
      <c r="D2594" s="320">
        <v>1029.5999999999999</v>
      </c>
      <c r="E2594" s="320">
        <v>0</v>
      </c>
      <c r="F2594" s="320">
        <v>17.2</v>
      </c>
      <c r="G2594" s="320">
        <v>69.900000000000006</v>
      </c>
      <c r="H2594" s="316">
        <v>2.8</v>
      </c>
      <c r="I2594" s="316">
        <v>11.6</v>
      </c>
    </row>
    <row r="2595" spans="3:9" x14ac:dyDescent="0.2">
      <c r="C2595" s="348">
        <v>44134.291666666672</v>
      </c>
      <c r="D2595" s="320">
        <v>1030.0999999999999</v>
      </c>
      <c r="E2595" s="320">
        <v>0</v>
      </c>
      <c r="F2595" s="320">
        <v>18.2</v>
      </c>
      <c r="G2595" s="320">
        <v>65.2</v>
      </c>
      <c r="H2595" s="316">
        <v>2.6</v>
      </c>
      <c r="I2595" s="316">
        <v>19.8</v>
      </c>
    </row>
    <row r="2596" spans="3:9" x14ac:dyDescent="0.2">
      <c r="C2596" s="348">
        <v>44134.333333333328</v>
      </c>
      <c r="D2596" s="320">
        <v>1029.5999999999999</v>
      </c>
      <c r="E2596" s="320">
        <v>0</v>
      </c>
      <c r="F2596" s="320">
        <v>19.100000000000001</v>
      </c>
      <c r="G2596" s="320">
        <v>63.2</v>
      </c>
      <c r="H2596" s="316">
        <v>4</v>
      </c>
      <c r="I2596" s="316">
        <v>336.4</v>
      </c>
    </row>
    <row r="2597" spans="3:9" x14ac:dyDescent="0.2">
      <c r="C2597" s="348">
        <v>44134.375</v>
      </c>
      <c r="D2597" s="320">
        <v>1028.5</v>
      </c>
      <c r="E2597" s="320">
        <v>0</v>
      </c>
      <c r="F2597" s="320">
        <v>19.899999999999999</v>
      </c>
      <c r="G2597" s="320">
        <v>61.1</v>
      </c>
      <c r="H2597" s="316">
        <v>5.0999999999999996</v>
      </c>
      <c r="I2597" s="316">
        <v>346.6</v>
      </c>
    </row>
    <row r="2598" spans="3:9" x14ac:dyDescent="0.2">
      <c r="C2598" s="348">
        <v>44134.416666666672</v>
      </c>
      <c r="D2598" s="320">
        <v>1027.8</v>
      </c>
      <c r="E2598" s="320">
        <v>0</v>
      </c>
      <c r="F2598" s="320">
        <v>19.899999999999999</v>
      </c>
      <c r="G2598" s="320">
        <v>64.099999999999994</v>
      </c>
      <c r="H2598" s="316">
        <v>5.2</v>
      </c>
      <c r="I2598" s="316">
        <v>337.3</v>
      </c>
    </row>
    <row r="2599" spans="3:9" x14ac:dyDescent="0.2">
      <c r="C2599" s="348">
        <v>44134.458333333328</v>
      </c>
      <c r="D2599" s="320">
        <v>1026.9000000000001</v>
      </c>
      <c r="E2599" s="320">
        <v>0</v>
      </c>
      <c r="F2599" s="320">
        <v>20.7</v>
      </c>
      <c r="G2599" s="320">
        <v>59.3</v>
      </c>
      <c r="H2599" s="316">
        <v>7.7</v>
      </c>
      <c r="I2599" s="316">
        <v>291.5</v>
      </c>
    </row>
    <row r="2600" spans="3:9" x14ac:dyDescent="0.2">
      <c r="C2600" s="348">
        <v>44134.5</v>
      </c>
      <c r="D2600" s="320">
        <v>1026.8</v>
      </c>
      <c r="E2600" s="320">
        <v>0</v>
      </c>
      <c r="F2600" s="320">
        <v>21.1</v>
      </c>
      <c r="G2600" s="320">
        <v>56.4</v>
      </c>
      <c r="H2600" s="316">
        <v>8.1</v>
      </c>
      <c r="I2600" s="316">
        <v>283.60000000000002</v>
      </c>
    </row>
    <row r="2601" spans="3:9" x14ac:dyDescent="0.2">
      <c r="C2601" s="348">
        <v>44134.541666666672</v>
      </c>
      <c r="D2601" s="320">
        <v>1026.5</v>
      </c>
      <c r="E2601" s="320">
        <v>0</v>
      </c>
      <c r="F2601" s="320">
        <v>20.6</v>
      </c>
      <c r="G2601" s="320">
        <v>59.9</v>
      </c>
      <c r="H2601" s="316">
        <v>8.3000000000000007</v>
      </c>
      <c r="I2601" s="316">
        <v>281.8</v>
      </c>
    </row>
    <row r="2602" spans="3:9" x14ac:dyDescent="0.2">
      <c r="C2602" s="348">
        <v>44134.583333333328</v>
      </c>
      <c r="D2602" s="320">
        <v>1026.5</v>
      </c>
      <c r="E2602" s="320">
        <v>0</v>
      </c>
      <c r="F2602" s="320">
        <v>21</v>
      </c>
      <c r="G2602" s="320">
        <v>60.5</v>
      </c>
      <c r="H2602" s="316">
        <v>7.8</v>
      </c>
      <c r="I2602" s="316">
        <v>291.10000000000002</v>
      </c>
    </row>
    <row r="2603" spans="3:9" x14ac:dyDescent="0.2">
      <c r="C2603" s="348">
        <v>44134.625</v>
      </c>
      <c r="D2603" s="320">
        <v>1026.5999999999999</v>
      </c>
      <c r="E2603" s="320">
        <v>0</v>
      </c>
      <c r="F2603" s="320">
        <v>20.8</v>
      </c>
      <c r="G2603" s="320">
        <v>60.3</v>
      </c>
      <c r="H2603" s="316">
        <v>6.8</v>
      </c>
      <c r="I2603" s="316">
        <v>267.10000000000002</v>
      </c>
    </row>
    <row r="2604" spans="3:9" x14ac:dyDescent="0.2">
      <c r="C2604" s="348">
        <v>44134.666666666672</v>
      </c>
      <c r="D2604" s="320">
        <v>1027.2</v>
      </c>
      <c r="E2604" s="320">
        <v>0</v>
      </c>
      <c r="F2604" s="320">
        <v>19.8</v>
      </c>
      <c r="G2604" s="320">
        <v>64</v>
      </c>
      <c r="H2604" s="316">
        <v>6.9</v>
      </c>
      <c r="I2604" s="316">
        <v>240.5</v>
      </c>
    </row>
    <row r="2605" spans="3:9" x14ac:dyDescent="0.2">
      <c r="C2605" s="348">
        <v>44134.708333333328</v>
      </c>
      <c r="D2605" s="320">
        <v>1028.2</v>
      </c>
      <c r="E2605" s="320">
        <v>0</v>
      </c>
      <c r="F2605" s="320">
        <v>19.3</v>
      </c>
      <c r="G2605" s="320">
        <v>64.099999999999994</v>
      </c>
      <c r="H2605" s="316">
        <v>6.8</v>
      </c>
      <c r="I2605" s="316">
        <v>227.8</v>
      </c>
    </row>
    <row r="2606" spans="3:9" x14ac:dyDescent="0.2">
      <c r="C2606" s="348">
        <v>44134.75</v>
      </c>
      <c r="D2606" s="320">
        <v>1028.8</v>
      </c>
      <c r="E2606" s="320">
        <v>0</v>
      </c>
      <c r="F2606" s="320">
        <v>18.7</v>
      </c>
      <c r="G2606" s="320">
        <v>66.900000000000006</v>
      </c>
      <c r="H2606" s="316">
        <v>6.5</v>
      </c>
      <c r="I2606" s="316">
        <v>222.8</v>
      </c>
    </row>
    <row r="2607" spans="3:9" x14ac:dyDescent="0.2">
      <c r="C2607" s="348">
        <v>44134.791666666672</v>
      </c>
      <c r="D2607" s="320">
        <v>1029.2</v>
      </c>
      <c r="E2607" s="320">
        <v>0</v>
      </c>
      <c r="F2607" s="320">
        <v>18.600000000000001</v>
      </c>
      <c r="G2607" s="320">
        <v>68</v>
      </c>
      <c r="H2607" s="316">
        <v>5.7</v>
      </c>
      <c r="I2607" s="316">
        <v>217.8</v>
      </c>
    </row>
    <row r="2608" spans="3:9" x14ac:dyDescent="0.2">
      <c r="C2608" s="348">
        <v>44134.833333333328</v>
      </c>
      <c r="D2608" s="320">
        <v>1029.3</v>
      </c>
      <c r="E2608" s="320">
        <v>0</v>
      </c>
      <c r="F2608" s="320">
        <v>18.399999999999999</v>
      </c>
      <c r="G2608" s="320">
        <v>67.400000000000006</v>
      </c>
      <c r="H2608" s="316">
        <v>5.9</v>
      </c>
      <c r="I2608" s="316">
        <v>192.3</v>
      </c>
    </row>
    <row r="2609" spans="3:9" x14ac:dyDescent="0.2">
      <c r="C2609" s="348">
        <v>44134.875</v>
      </c>
      <c r="D2609" s="320">
        <v>1029.5</v>
      </c>
      <c r="E2609" s="320">
        <v>0</v>
      </c>
      <c r="F2609" s="320">
        <v>18.2</v>
      </c>
      <c r="G2609" s="320">
        <v>67</v>
      </c>
      <c r="H2609" s="316">
        <v>5</v>
      </c>
      <c r="I2609" s="316">
        <v>190</v>
      </c>
    </row>
    <row r="2610" spans="3:9" x14ac:dyDescent="0.2">
      <c r="C2610" s="348">
        <v>44134.916666666672</v>
      </c>
      <c r="D2610" s="320">
        <v>1029.4000000000001</v>
      </c>
      <c r="E2610" s="320">
        <v>0</v>
      </c>
      <c r="F2610" s="320">
        <v>18.100000000000001</v>
      </c>
      <c r="G2610" s="320">
        <v>66.7</v>
      </c>
      <c r="H2610" s="316">
        <v>4.2</v>
      </c>
      <c r="I2610" s="316">
        <v>179.1</v>
      </c>
    </row>
    <row r="2611" spans="3:9" x14ac:dyDescent="0.2">
      <c r="C2611" s="348">
        <v>44134.958333333328</v>
      </c>
      <c r="D2611" s="320">
        <v>1029.2</v>
      </c>
      <c r="E2611" s="320">
        <v>0</v>
      </c>
      <c r="F2611" s="320">
        <v>17.899999999999999</v>
      </c>
      <c r="G2611" s="320">
        <v>67.900000000000006</v>
      </c>
      <c r="H2611" s="316">
        <v>3</v>
      </c>
      <c r="I2611" s="316">
        <v>81.3</v>
      </c>
    </row>
    <row r="2612" spans="3:9" x14ac:dyDescent="0.2">
      <c r="C2612" s="348">
        <v>44135</v>
      </c>
      <c r="D2612" s="320">
        <v>1028.9000000000001</v>
      </c>
      <c r="E2612" s="320">
        <v>0</v>
      </c>
      <c r="F2612" s="320">
        <v>17.7</v>
      </c>
      <c r="G2612" s="320">
        <v>71.3</v>
      </c>
      <c r="H2612" s="316">
        <v>2.4</v>
      </c>
      <c r="I2612" s="316">
        <v>354.2</v>
      </c>
    </row>
    <row r="2613" spans="3:9" x14ac:dyDescent="0.2">
      <c r="C2613" s="348">
        <v>44135.041666666672</v>
      </c>
      <c r="D2613" s="320">
        <v>1028.5</v>
      </c>
      <c r="E2613" s="320">
        <v>0</v>
      </c>
      <c r="F2613" s="320">
        <v>17.899999999999999</v>
      </c>
      <c r="G2613" s="320">
        <v>70.8</v>
      </c>
      <c r="H2613" s="316">
        <v>3.1</v>
      </c>
      <c r="I2613" s="316">
        <v>117.6</v>
      </c>
    </row>
    <row r="2614" spans="3:9" x14ac:dyDescent="0.2">
      <c r="C2614" s="348">
        <v>44135.083333333328</v>
      </c>
      <c r="D2614" s="320">
        <v>1028.0999999999999</v>
      </c>
      <c r="E2614" s="320">
        <v>0</v>
      </c>
      <c r="F2614" s="320">
        <v>17.8</v>
      </c>
      <c r="G2614" s="320">
        <v>71.599999999999994</v>
      </c>
      <c r="H2614" s="316">
        <v>2.5</v>
      </c>
      <c r="I2614" s="316">
        <v>3.5</v>
      </c>
    </row>
    <row r="2615" spans="3:9" x14ac:dyDescent="0.2">
      <c r="C2615" s="348">
        <v>44135.125</v>
      </c>
      <c r="D2615" s="320">
        <v>1028.4000000000001</v>
      </c>
      <c r="E2615" s="320">
        <v>0</v>
      </c>
      <c r="F2615" s="320">
        <v>17.7</v>
      </c>
      <c r="G2615" s="320">
        <v>70.8</v>
      </c>
      <c r="H2615" s="316">
        <v>3.2</v>
      </c>
      <c r="I2615" s="316">
        <v>275.89999999999998</v>
      </c>
    </row>
    <row r="2616" spans="3:9" x14ac:dyDescent="0.2">
      <c r="C2616" s="348">
        <v>44135.166666666672</v>
      </c>
      <c r="D2616" s="320">
        <v>1028.5999999999999</v>
      </c>
      <c r="E2616" s="320">
        <v>0</v>
      </c>
      <c r="F2616" s="320">
        <v>17.5</v>
      </c>
      <c r="G2616" s="320">
        <v>69.400000000000006</v>
      </c>
      <c r="H2616" s="316">
        <v>4.0999999999999996</v>
      </c>
      <c r="I2616" s="316">
        <v>213.2</v>
      </c>
    </row>
    <row r="2617" spans="3:9" x14ac:dyDescent="0.2">
      <c r="C2617" s="348">
        <v>44135.208333333328</v>
      </c>
      <c r="D2617" s="320">
        <v>1029.5</v>
      </c>
      <c r="E2617" s="320">
        <v>0</v>
      </c>
      <c r="F2617" s="320">
        <v>17.5</v>
      </c>
      <c r="G2617" s="320">
        <v>69.5</v>
      </c>
      <c r="H2617" s="316">
        <v>2.8</v>
      </c>
      <c r="I2617" s="316">
        <v>111.8</v>
      </c>
    </row>
    <row r="2618" spans="3:9" x14ac:dyDescent="0.2">
      <c r="C2618" s="348">
        <v>44135.25</v>
      </c>
      <c r="D2618" s="320">
        <v>1029.8</v>
      </c>
      <c r="E2618" s="320">
        <v>0</v>
      </c>
      <c r="F2618" s="320">
        <v>17.8</v>
      </c>
      <c r="G2618" s="320">
        <v>71</v>
      </c>
      <c r="H2618" s="316">
        <v>3.3</v>
      </c>
      <c r="I2618" s="316">
        <v>321.60000000000002</v>
      </c>
    </row>
    <row r="2619" spans="3:9" x14ac:dyDescent="0.2">
      <c r="C2619" s="348">
        <v>44135.291666666672</v>
      </c>
      <c r="D2619" s="320">
        <v>1030.2</v>
      </c>
      <c r="E2619" s="320">
        <v>0</v>
      </c>
      <c r="F2619" s="320">
        <v>17.899999999999999</v>
      </c>
      <c r="G2619" s="320">
        <v>70.099999999999994</v>
      </c>
      <c r="H2619" s="316">
        <v>3.4</v>
      </c>
      <c r="I2619" s="316">
        <v>319.10000000000002</v>
      </c>
    </row>
    <row r="2620" spans="3:9" x14ac:dyDescent="0.2">
      <c r="C2620" s="348">
        <v>44135.333333333328</v>
      </c>
      <c r="D2620" s="320">
        <v>1029.7</v>
      </c>
      <c r="E2620" s="320">
        <v>0</v>
      </c>
      <c r="F2620" s="320">
        <v>18.5</v>
      </c>
      <c r="G2620" s="320">
        <v>66.8</v>
      </c>
      <c r="H2620" s="316">
        <v>3.9</v>
      </c>
      <c r="I2620" s="316">
        <v>338.1</v>
      </c>
    </row>
    <row r="2621" spans="3:9" x14ac:dyDescent="0.2">
      <c r="C2621" s="348">
        <v>44135.375</v>
      </c>
      <c r="D2621" s="320">
        <v>1029.4000000000001</v>
      </c>
      <c r="E2621" s="320">
        <v>0</v>
      </c>
      <c r="F2621" s="320">
        <v>18.899999999999999</v>
      </c>
      <c r="G2621" s="320">
        <v>66.400000000000006</v>
      </c>
      <c r="H2621" s="316">
        <v>4.5999999999999996</v>
      </c>
      <c r="I2621" s="316">
        <v>319.2</v>
      </c>
    </row>
    <row r="2622" spans="3:9" x14ac:dyDescent="0.2">
      <c r="C2622" s="348">
        <v>44135.416666666672</v>
      </c>
      <c r="D2622" s="320">
        <v>1028.8</v>
      </c>
      <c r="E2622" s="320">
        <v>0</v>
      </c>
      <c r="F2622" s="320">
        <v>19.399999999999999</v>
      </c>
      <c r="G2622" s="320">
        <v>64</v>
      </c>
      <c r="H2622" s="316">
        <v>4.5999999999999996</v>
      </c>
      <c r="I2622" s="316">
        <v>304.2</v>
      </c>
    </row>
    <row r="2623" spans="3:9" x14ac:dyDescent="0.2">
      <c r="C2623" s="348">
        <v>44135.458333333328</v>
      </c>
      <c r="D2623" s="320">
        <v>1028.8</v>
      </c>
      <c r="E2623" s="320">
        <v>0</v>
      </c>
      <c r="F2623" s="320">
        <v>19.8</v>
      </c>
      <c r="G2623" s="320">
        <v>62.1</v>
      </c>
      <c r="H2623" s="316">
        <v>4.5999999999999996</v>
      </c>
      <c r="I2623" s="316">
        <v>298.5</v>
      </c>
    </row>
    <row r="2624" spans="3:9" x14ac:dyDescent="0.2">
      <c r="C2624" s="348">
        <v>44135.5</v>
      </c>
      <c r="D2624" s="320">
        <v>1028.3</v>
      </c>
      <c r="E2624" s="320">
        <v>0</v>
      </c>
      <c r="F2624" s="320">
        <v>20.6</v>
      </c>
      <c r="G2624" s="320">
        <v>58.9</v>
      </c>
      <c r="H2624" s="316">
        <v>4.8</v>
      </c>
      <c r="I2624" s="316">
        <v>307</v>
      </c>
    </row>
    <row r="2625" spans="3:9" x14ac:dyDescent="0.2">
      <c r="C2625" s="348">
        <v>44135.541666666672</v>
      </c>
      <c r="D2625" s="320">
        <v>1028.2</v>
      </c>
      <c r="E2625" s="320">
        <v>0</v>
      </c>
      <c r="F2625" s="320">
        <v>20.2</v>
      </c>
      <c r="G2625" s="320">
        <v>61.3</v>
      </c>
      <c r="H2625" s="316">
        <v>5.3</v>
      </c>
      <c r="I2625" s="316">
        <v>287.60000000000002</v>
      </c>
    </row>
    <row r="2626" spans="3:9" x14ac:dyDescent="0.2">
      <c r="C2626" s="348">
        <v>44135.583333333328</v>
      </c>
      <c r="D2626" s="320">
        <v>1028.5</v>
      </c>
      <c r="E2626" s="320">
        <v>0</v>
      </c>
      <c r="F2626" s="320">
        <v>19.5</v>
      </c>
      <c r="G2626" s="320">
        <v>64.7</v>
      </c>
      <c r="H2626" s="316">
        <v>6.5</v>
      </c>
      <c r="I2626" s="316">
        <v>279.10000000000002</v>
      </c>
    </row>
    <row r="2627" spans="3:9" x14ac:dyDescent="0.2">
      <c r="C2627" s="348">
        <v>44135.625</v>
      </c>
      <c r="D2627" s="320">
        <v>1028.7</v>
      </c>
      <c r="E2627" s="320">
        <v>0</v>
      </c>
      <c r="F2627" s="320">
        <v>19.5</v>
      </c>
      <c r="G2627" s="320">
        <v>64.400000000000006</v>
      </c>
      <c r="H2627" s="316">
        <v>6.4</v>
      </c>
      <c r="I2627" s="316">
        <v>241.3</v>
      </c>
    </row>
    <row r="2628" spans="3:9" x14ac:dyDescent="0.2">
      <c r="C2628" s="348">
        <v>44135.666666666672</v>
      </c>
      <c r="D2628" s="320">
        <v>1029.2</v>
      </c>
      <c r="E2628" s="320">
        <v>0</v>
      </c>
      <c r="F2628" s="320">
        <v>19.2</v>
      </c>
      <c r="G2628" s="320">
        <v>64.3</v>
      </c>
      <c r="H2628" s="316">
        <v>5.4</v>
      </c>
      <c r="I2628" s="316">
        <v>223.4</v>
      </c>
    </row>
    <row r="2629" spans="3:9" x14ac:dyDescent="0.2">
      <c r="C2629" s="348">
        <v>44135.708333333328</v>
      </c>
      <c r="D2629" s="320">
        <v>1029.5</v>
      </c>
      <c r="E2629" s="320">
        <v>0</v>
      </c>
      <c r="F2629" s="320">
        <v>19.100000000000001</v>
      </c>
      <c r="G2629" s="320">
        <v>64.2</v>
      </c>
      <c r="H2629" s="316">
        <v>5</v>
      </c>
      <c r="I2629" s="316">
        <v>212.2</v>
      </c>
    </row>
    <row r="2630" spans="3:9" x14ac:dyDescent="0.2">
      <c r="C2630" s="348">
        <v>44135.75</v>
      </c>
      <c r="D2630" s="320">
        <v>1030</v>
      </c>
      <c r="E2630" s="320">
        <v>0</v>
      </c>
      <c r="F2630" s="320">
        <v>19.100000000000001</v>
      </c>
      <c r="G2630" s="320">
        <v>63.6</v>
      </c>
      <c r="H2630" s="316">
        <v>5.0999999999999996</v>
      </c>
      <c r="I2630" s="316">
        <v>224.2</v>
      </c>
    </row>
    <row r="2631" spans="3:9" x14ac:dyDescent="0.2">
      <c r="C2631" s="348">
        <v>44135.791666666672</v>
      </c>
      <c r="D2631" s="320">
        <v>1030.5</v>
      </c>
      <c r="E2631" s="320">
        <v>0</v>
      </c>
      <c r="F2631" s="320">
        <v>19</v>
      </c>
      <c r="G2631" s="320">
        <v>64.7</v>
      </c>
      <c r="H2631" s="316">
        <v>4.9000000000000004</v>
      </c>
      <c r="I2631" s="316">
        <v>223.8</v>
      </c>
    </row>
    <row r="2632" spans="3:9" x14ac:dyDescent="0.2">
      <c r="C2632" s="348">
        <v>44135.833333333328</v>
      </c>
      <c r="D2632" s="320">
        <v>1030.8</v>
      </c>
      <c r="E2632" s="320">
        <v>0</v>
      </c>
      <c r="F2632" s="320">
        <v>18.899999999999999</v>
      </c>
      <c r="G2632" s="320">
        <v>66.2</v>
      </c>
      <c r="H2632" s="316">
        <v>4.5999999999999996</v>
      </c>
      <c r="I2632" s="316">
        <v>213.2</v>
      </c>
    </row>
    <row r="2633" spans="3:9" x14ac:dyDescent="0.2">
      <c r="C2633" s="348">
        <v>44135.875</v>
      </c>
      <c r="D2633" s="320">
        <v>1031.3</v>
      </c>
      <c r="E2633" s="320">
        <v>0</v>
      </c>
      <c r="F2633" s="320">
        <v>18.8</v>
      </c>
      <c r="G2633" s="320">
        <v>67.099999999999994</v>
      </c>
      <c r="H2633" s="316">
        <v>4.5</v>
      </c>
      <c r="I2633" s="316">
        <v>210.1</v>
      </c>
    </row>
    <row r="2634" spans="3:9" x14ac:dyDescent="0.2">
      <c r="C2634" s="348">
        <v>44135.916666666672</v>
      </c>
      <c r="D2634" s="320">
        <v>1031.2</v>
      </c>
      <c r="E2634" s="320">
        <v>0</v>
      </c>
      <c r="F2634" s="320">
        <v>18.8</v>
      </c>
      <c r="G2634" s="320">
        <v>66.599999999999994</v>
      </c>
      <c r="H2634" s="316">
        <v>4.0999999999999996</v>
      </c>
      <c r="I2634" s="316">
        <v>191.1</v>
      </c>
    </row>
    <row r="2635" spans="3:9" x14ac:dyDescent="0.2">
      <c r="C2635" s="348">
        <v>44135.958333333328</v>
      </c>
      <c r="D2635" s="320">
        <v>1030.8</v>
      </c>
      <c r="E2635" s="320">
        <v>0</v>
      </c>
      <c r="F2635" s="320">
        <v>18.7</v>
      </c>
      <c r="G2635" s="320">
        <v>67.099999999999994</v>
      </c>
      <c r="H2635" s="316">
        <v>4.7</v>
      </c>
      <c r="I2635" s="316">
        <v>209.5</v>
      </c>
    </row>
    <row r="2636" spans="3:9" x14ac:dyDescent="0.2">
      <c r="C2636" s="348">
        <v>44136</v>
      </c>
      <c r="D2636" s="320">
        <v>1030.5</v>
      </c>
      <c r="E2636" s="320">
        <v>0</v>
      </c>
      <c r="F2636" s="320">
        <v>18.600000000000001</v>
      </c>
      <c r="G2636" s="320">
        <v>67.8</v>
      </c>
      <c r="H2636" s="316">
        <v>4.5999999999999996</v>
      </c>
      <c r="I2636" s="316">
        <v>208.2</v>
      </c>
    </row>
    <row r="2637" spans="3:9" x14ac:dyDescent="0.2">
      <c r="C2637" s="348">
        <v>44136.041666666672</v>
      </c>
      <c r="D2637" s="320">
        <v>1029.9000000000001</v>
      </c>
      <c r="E2637" s="320">
        <v>0</v>
      </c>
      <c r="F2637" s="320">
        <v>18.600000000000001</v>
      </c>
      <c r="G2637" s="320">
        <v>67.900000000000006</v>
      </c>
      <c r="H2637" s="316">
        <v>4.4000000000000004</v>
      </c>
      <c r="I2637" s="316">
        <v>215</v>
      </c>
    </row>
    <row r="2638" spans="3:9" x14ac:dyDescent="0.2">
      <c r="C2638" s="348">
        <v>44136.083333333328</v>
      </c>
      <c r="D2638" s="320">
        <v>1029.5</v>
      </c>
      <c r="E2638" s="320">
        <v>0</v>
      </c>
      <c r="F2638" s="320">
        <v>18.399999999999999</v>
      </c>
      <c r="G2638" s="320">
        <v>68.7</v>
      </c>
      <c r="H2638" s="316">
        <v>4.9000000000000004</v>
      </c>
      <c r="I2638" s="316">
        <v>211.7</v>
      </c>
    </row>
    <row r="2639" spans="3:9" x14ac:dyDescent="0.2">
      <c r="C2639" s="348">
        <v>44136.125</v>
      </c>
      <c r="D2639" s="320">
        <v>1029.4000000000001</v>
      </c>
      <c r="E2639" s="320">
        <v>0</v>
      </c>
      <c r="F2639" s="320">
        <v>18.399999999999999</v>
      </c>
      <c r="G2639" s="320">
        <v>68.099999999999994</v>
      </c>
      <c r="H2639" s="316">
        <v>5.2</v>
      </c>
      <c r="I2639" s="316">
        <v>206.8</v>
      </c>
    </row>
    <row r="2640" spans="3:9" x14ac:dyDescent="0.2">
      <c r="C2640" s="348">
        <v>44136.166666666672</v>
      </c>
      <c r="D2640" s="320">
        <v>1029.3</v>
      </c>
      <c r="E2640" s="320">
        <v>0</v>
      </c>
      <c r="F2640" s="320">
        <v>18.3</v>
      </c>
      <c r="G2640" s="320">
        <v>68.900000000000006</v>
      </c>
      <c r="H2640" s="316">
        <v>5.6</v>
      </c>
      <c r="I2640" s="316">
        <v>216.5</v>
      </c>
    </row>
    <row r="2641" spans="3:9" x14ac:dyDescent="0.2">
      <c r="C2641" s="348">
        <v>44136.208333333328</v>
      </c>
      <c r="D2641" s="320">
        <v>1029.7</v>
      </c>
      <c r="E2641" s="320">
        <v>0</v>
      </c>
      <c r="F2641" s="320">
        <v>18.399999999999999</v>
      </c>
      <c r="G2641" s="320">
        <v>69</v>
      </c>
      <c r="H2641" s="316">
        <v>4</v>
      </c>
      <c r="I2641" s="316">
        <v>196.2</v>
      </c>
    </row>
    <row r="2642" spans="3:9" x14ac:dyDescent="0.2">
      <c r="C2642" s="348">
        <v>44136.25</v>
      </c>
      <c r="D2642" s="320">
        <v>1030.0999999999999</v>
      </c>
      <c r="E2642" s="320">
        <v>0</v>
      </c>
      <c r="F2642" s="320">
        <v>18.600000000000001</v>
      </c>
      <c r="G2642" s="320">
        <v>67.900000000000006</v>
      </c>
      <c r="H2642" s="316">
        <v>3.3</v>
      </c>
      <c r="I2642" s="316">
        <v>355.6</v>
      </c>
    </row>
    <row r="2643" spans="3:9" x14ac:dyDescent="0.2">
      <c r="C2643" s="348">
        <v>44136.291666666672</v>
      </c>
      <c r="D2643" s="320">
        <v>1030.4000000000001</v>
      </c>
      <c r="E2643" s="320">
        <v>0</v>
      </c>
      <c r="F2643" s="320">
        <v>18.2</v>
      </c>
      <c r="G2643" s="320">
        <v>70.7</v>
      </c>
      <c r="H2643" s="316">
        <v>4.7</v>
      </c>
      <c r="I2643" s="316">
        <v>1</v>
      </c>
    </row>
    <row r="2644" spans="3:9" x14ac:dyDescent="0.2">
      <c r="C2644" s="348">
        <v>44136.333333333328</v>
      </c>
      <c r="D2644" s="320">
        <v>1030.3</v>
      </c>
      <c r="E2644" s="320">
        <v>0</v>
      </c>
      <c r="F2644" s="320">
        <v>18.7</v>
      </c>
      <c r="G2644" s="320">
        <v>67.400000000000006</v>
      </c>
      <c r="H2644" s="316">
        <v>4.9000000000000004</v>
      </c>
      <c r="I2644" s="316">
        <v>0.3</v>
      </c>
    </row>
    <row r="2645" spans="3:9" x14ac:dyDescent="0.2">
      <c r="C2645" s="348">
        <v>44136.375</v>
      </c>
      <c r="D2645" s="320">
        <v>1029.5</v>
      </c>
      <c r="E2645" s="320">
        <v>0</v>
      </c>
      <c r="F2645" s="320">
        <v>20</v>
      </c>
      <c r="G2645" s="320">
        <v>63.7</v>
      </c>
      <c r="H2645" s="316">
        <v>4.2</v>
      </c>
      <c r="I2645" s="316">
        <v>337.7</v>
      </c>
    </row>
    <row r="2646" spans="3:9" x14ac:dyDescent="0.2">
      <c r="C2646" s="348">
        <v>44136.416666666672</v>
      </c>
      <c r="D2646" s="320">
        <v>1028.3</v>
      </c>
      <c r="E2646" s="320">
        <v>0</v>
      </c>
      <c r="F2646" s="320">
        <v>20.9</v>
      </c>
      <c r="G2646" s="320">
        <v>60.5</v>
      </c>
      <c r="H2646" s="316">
        <v>6.4</v>
      </c>
      <c r="I2646" s="316">
        <v>292.39999999999998</v>
      </c>
    </row>
    <row r="2647" spans="3:9" x14ac:dyDescent="0.2">
      <c r="C2647" s="348">
        <v>44136.458333333328</v>
      </c>
      <c r="D2647" s="320">
        <v>1028</v>
      </c>
      <c r="E2647" s="320">
        <v>0</v>
      </c>
      <c r="F2647" s="320">
        <v>20.7</v>
      </c>
      <c r="G2647" s="320">
        <v>61.5</v>
      </c>
      <c r="H2647" s="316">
        <v>6.4</v>
      </c>
      <c r="I2647" s="316">
        <v>295.5</v>
      </c>
    </row>
    <row r="2648" spans="3:9" x14ac:dyDescent="0.2">
      <c r="C2648" s="348">
        <v>44136.5</v>
      </c>
      <c r="D2648" s="320">
        <v>1027.7</v>
      </c>
      <c r="E2648" s="320">
        <v>0</v>
      </c>
      <c r="F2648" s="320">
        <v>20.9</v>
      </c>
      <c r="G2648" s="320">
        <v>61.8</v>
      </c>
      <c r="H2648" s="316">
        <v>7.6</v>
      </c>
      <c r="I2648" s="316">
        <v>289.89999999999998</v>
      </c>
    </row>
    <row r="2649" spans="3:9" x14ac:dyDescent="0.2">
      <c r="C2649" s="348">
        <v>44136.541666666672</v>
      </c>
      <c r="D2649" s="320">
        <v>1027.3</v>
      </c>
      <c r="E2649" s="320">
        <v>0</v>
      </c>
      <c r="F2649" s="320">
        <v>20.9</v>
      </c>
      <c r="G2649" s="320">
        <v>60.9</v>
      </c>
      <c r="H2649" s="316">
        <v>7.7</v>
      </c>
      <c r="I2649" s="316">
        <v>285</v>
      </c>
    </row>
    <row r="2650" spans="3:9" x14ac:dyDescent="0.2">
      <c r="C2650" s="348">
        <v>44136.583333333328</v>
      </c>
      <c r="D2650" s="320">
        <v>1027.2</v>
      </c>
      <c r="E2650" s="320">
        <v>0</v>
      </c>
      <c r="F2650" s="320">
        <v>20.5</v>
      </c>
      <c r="G2650" s="320">
        <v>62.1</v>
      </c>
      <c r="H2650" s="316">
        <v>7.4</v>
      </c>
      <c r="I2650" s="316">
        <v>283.8</v>
      </c>
    </row>
    <row r="2651" spans="3:9" x14ac:dyDescent="0.2">
      <c r="C2651" s="348">
        <v>44136.625</v>
      </c>
      <c r="D2651" s="320">
        <v>1027.5</v>
      </c>
      <c r="E2651" s="320">
        <v>0</v>
      </c>
      <c r="F2651" s="320">
        <v>19.600000000000001</v>
      </c>
      <c r="G2651" s="320">
        <v>66.5</v>
      </c>
      <c r="H2651" s="316">
        <v>7</v>
      </c>
      <c r="I2651" s="316">
        <v>283.10000000000002</v>
      </c>
    </row>
    <row r="2652" spans="3:9" x14ac:dyDescent="0.2">
      <c r="C2652" s="348">
        <v>44136.666666666672</v>
      </c>
      <c r="D2652" s="320">
        <v>1028.0999999999999</v>
      </c>
      <c r="E2652" s="320">
        <v>0</v>
      </c>
      <c r="F2652" s="320">
        <v>19.600000000000001</v>
      </c>
      <c r="G2652" s="320">
        <v>66</v>
      </c>
      <c r="H2652" s="316">
        <v>6.1</v>
      </c>
      <c r="I2652" s="316">
        <v>244.8</v>
      </c>
    </row>
    <row r="2653" spans="3:9" x14ac:dyDescent="0.2">
      <c r="C2653" s="348">
        <v>44136.708333333328</v>
      </c>
      <c r="D2653" s="320">
        <v>1028.9000000000001</v>
      </c>
      <c r="E2653" s="320">
        <v>0</v>
      </c>
      <c r="F2653" s="320">
        <v>19.2</v>
      </c>
      <c r="G2653" s="320">
        <v>67.8</v>
      </c>
      <c r="H2653" s="316">
        <v>6.3</v>
      </c>
      <c r="I2653" s="316">
        <v>236.2</v>
      </c>
    </row>
    <row r="2654" spans="3:9" x14ac:dyDescent="0.2">
      <c r="C2654" s="348">
        <v>44136.75</v>
      </c>
      <c r="D2654" s="320">
        <v>1029.4000000000001</v>
      </c>
      <c r="E2654" s="320">
        <v>0</v>
      </c>
      <c r="F2654" s="320">
        <v>18.899999999999999</v>
      </c>
      <c r="G2654" s="320">
        <v>69.5</v>
      </c>
      <c r="H2654" s="316">
        <v>5.8</v>
      </c>
      <c r="I2654" s="316">
        <v>229.6</v>
      </c>
    </row>
    <row r="2655" spans="3:9" x14ac:dyDescent="0.2">
      <c r="C2655" s="348">
        <v>44136.791666666672</v>
      </c>
      <c r="D2655" s="320">
        <v>1029.8</v>
      </c>
      <c r="E2655" s="320">
        <v>0</v>
      </c>
      <c r="F2655" s="320">
        <v>18.7</v>
      </c>
      <c r="G2655" s="320">
        <v>68.900000000000006</v>
      </c>
      <c r="H2655" s="316">
        <v>5.4</v>
      </c>
      <c r="I2655" s="316">
        <v>205.8</v>
      </c>
    </row>
    <row r="2656" spans="3:9" x14ac:dyDescent="0.2">
      <c r="C2656" s="348">
        <v>44136.833333333328</v>
      </c>
      <c r="D2656" s="320">
        <v>1030.4000000000001</v>
      </c>
      <c r="E2656" s="320">
        <v>0</v>
      </c>
      <c r="F2656" s="320">
        <v>18.8</v>
      </c>
      <c r="G2656" s="320">
        <v>68.5</v>
      </c>
      <c r="H2656" s="316">
        <v>5.2</v>
      </c>
      <c r="I2656" s="316">
        <v>204.6</v>
      </c>
    </row>
    <row r="2657" spans="3:9" x14ac:dyDescent="0.2">
      <c r="C2657" s="348">
        <v>44136.875</v>
      </c>
      <c r="D2657" s="320">
        <v>1030.5999999999999</v>
      </c>
      <c r="E2657" s="320">
        <v>0</v>
      </c>
      <c r="F2657" s="320">
        <v>18.7</v>
      </c>
      <c r="G2657" s="320">
        <v>68.2</v>
      </c>
      <c r="H2657" s="316">
        <v>5.0999999999999996</v>
      </c>
      <c r="I2657" s="316">
        <v>206.8</v>
      </c>
    </row>
    <row r="2658" spans="3:9" x14ac:dyDescent="0.2">
      <c r="C2658" s="348">
        <v>44136.916666666672</v>
      </c>
      <c r="D2658" s="320">
        <v>1030.5999999999999</v>
      </c>
      <c r="E2658" s="320">
        <v>0</v>
      </c>
      <c r="F2658" s="320">
        <v>18.600000000000001</v>
      </c>
      <c r="G2658" s="320">
        <v>68.3</v>
      </c>
      <c r="H2658" s="316">
        <v>5.2</v>
      </c>
      <c r="I2658" s="316">
        <v>207.6</v>
      </c>
    </row>
    <row r="2659" spans="3:9" x14ac:dyDescent="0.2">
      <c r="C2659" s="348">
        <v>44136.958333333328</v>
      </c>
      <c r="D2659" s="320">
        <v>1030.2</v>
      </c>
      <c r="E2659" s="320">
        <v>0</v>
      </c>
      <c r="F2659" s="320">
        <v>18.5</v>
      </c>
      <c r="G2659" s="320">
        <v>68.599999999999994</v>
      </c>
      <c r="H2659" s="316">
        <v>4.9000000000000004</v>
      </c>
      <c r="I2659" s="316">
        <v>219.5</v>
      </c>
    </row>
    <row r="2660" spans="3:9" x14ac:dyDescent="0.2">
      <c r="C2660" s="348">
        <v>44137</v>
      </c>
      <c r="D2660" s="320">
        <v>1029.8</v>
      </c>
      <c r="E2660" s="320">
        <v>0</v>
      </c>
      <c r="F2660" s="320">
        <v>18.399999999999999</v>
      </c>
      <c r="G2660" s="320">
        <v>68.599999999999994</v>
      </c>
      <c r="H2660" s="316">
        <v>5.8</v>
      </c>
      <c r="I2660" s="316">
        <v>211.1</v>
      </c>
    </row>
    <row r="2661" spans="3:9" x14ac:dyDescent="0.2">
      <c r="C2661" s="348">
        <v>44137.041666666672</v>
      </c>
      <c r="D2661" s="320">
        <v>1029.5999999999999</v>
      </c>
      <c r="E2661" s="320">
        <v>0</v>
      </c>
      <c r="F2661" s="320">
        <v>18.2</v>
      </c>
      <c r="G2661" s="320">
        <v>68.900000000000006</v>
      </c>
      <c r="H2661" s="316">
        <v>5.2</v>
      </c>
      <c r="I2661" s="316">
        <v>201.6</v>
      </c>
    </row>
    <row r="2662" spans="3:9" x14ac:dyDescent="0.2">
      <c r="C2662" s="348">
        <v>44137.083333333328</v>
      </c>
      <c r="D2662" s="320">
        <v>1029</v>
      </c>
      <c r="E2662" s="320">
        <v>0</v>
      </c>
      <c r="F2662" s="320">
        <v>18.100000000000001</v>
      </c>
      <c r="G2662" s="320">
        <v>68.8</v>
      </c>
      <c r="H2662" s="316">
        <v>5.5</v>
      </c>
      <c r="I2662" s="316">
        <v>197.1</v>
      </c>
    </row>
    <row r="2663" spans="3:9" x14ac:dyDescent="0.2">
      <c r="C2663" s="348">
        <v>44137.125</v>
      </c>
      <c r="D2663" s="320">
        <v>1028.4000000000001</v>
      </c>
      <c r="E2663" s="320">
        <v>0</v>
      </c>
      <c r="F2663" s="320">
        <v>18</v>
      </c>
      <c r="G2663" s="320">
        <v>68.7</v>
      </c>
      <c r="H2663" s="316">
        <v>5.9</v>
      </c>
      <c r="I2663" s="316">
        <v>202</v>
      </c>
    </row>
    <row r="2664" spans="3:9" x14ac:dyDescent="0.2">
      <c r="C2664" s="348">
        <v>44137.166666666672</v>
      </c>
      <c r="D2664" s="320">
        <v>1028.2</v>
      </c>
      <c r="E2664" s="320">
        <v>0</v>
      </c>
      <c r="F2664" s="320">
        <v>17.899999999999999</v>
      </c>
      <c r="G2664" s="320">
        <v>68.8</v>
      </c>
      <c r="H2664" s="316">
        <v>6.3</v>
      </c>
      <c r="I2664" s="316">
        <v>213.2</v>
      </c>
    </row>
    <row r="2665" spans="3:9" x14ac:dyDescent="0.2">
      <c r="C2665" s="348">
        <v>44137.208333333328</v>
      </c>
      <c r="D2665" s="320">
        <v>1028.5</v>
      </c>
      <c r="E2665" s="320">
        <v>0</v>
      </c>
      <c r="F2665" s="320">
        <v>18.2</v>
      </c>
      <c r="G2665" s="320">
        <v>67.400000000000006</v>
      </c>
      <c r="H2665" s="316">
        <v>4.5999999999999996</v>
      </c>
      <c r="I2665" s="316">
        <v>149.19999999999999</v>
      </c>
    </row>
    <row r="2666" spans="3:9" x14ac:dyDescent="0.2">
      <c r="C2666" s="348">
        <v>44137.25</v>
      </c>
      <c r="D2666" s="320">
        <v>1029</v>
      </c>
      <c r="E2666" s="320">
        <v>0</v>
      </c>
      <c r="F2666" s="320">
        <v>18.8</v>
      </c>
      <c r="G2666" s="320">
        <v>66.2</v>
      </c>
      <c r="H2666" s="316">
        <v>2.4</v>
      </c>
      <c r="I2666" s="316">
        <v>307.2</v>
      </c>
    </row>
    <row r="2667" spans="3:9" x14ac:dyDescent="0.2">
      <c r="C2667" s="348">
        <v>44137.291666666672</v>
      </c>
      <c r="D2667" s="320">
        <v>1028.5</v>
      </c>
      <c r="E2667" s="320">
        <v>0</v>
      </c>
      <c r="F2667" s="320">
        <v>19</v>
      </c>
      <c r="G2667" s="320">
        <v>65.8</v>
      </c>
      <c r="H2667" s="316">
        <v>4.2</v>
      </c>
      <c r="I2667" s="316">
        <v>349.9</v>
      </c>
    </row>
    <row r="2668" spans="3:9" x14ac:dyDescent="0.2">
      <c r="C2668" s="348">
        <v>44137.333333333328</v>
      </c>
      <c r="D2668" s="320">
        <v>1027.5999999999999</v>
      </c>
      <c r="E2668" s="320">
        <v>0</v>
      </c>
      <c r="F2668" s="320">
        <v>19.8</v>
      </c>
      <c r="G2668" s="320">
        <v>62.2</v>
      </c>
      <c r="H2668" s="316">
        <v>4.5999999999999996</v>
      </c>
      <c r="I2668" s="316">
        <v>336.8</v>
      </c>
    </row>
    <row r="2669" spans="3:9" x14ac:dyDescent="0.2">
      <c r="C2669" s="348">
        <v>44137.375</v>
      </c>
      <c r="D2669" s="320">
        <v>1027.2</v>
      </c>
      <c r="E2669" s="320">
        <v>0</v>
      </c>
      <c r="F2669" s="320">
        <v>20.3</v>
      </c>
      <c r="G2669" s="320">
        <v>58.7</v>
      </c>
      <c r="H2669" s="316">
        <v>7.3</v>
      </c>
      <c r="I2669" s="316">
        <v>237.2</v>
      </c>
    </row>
    <row r="2670" spans="3:9" x14ac:dyDescent="0.2">
      <c r="C2670" s="348">
        <v>44137.416666666672</v>
      </c>
      <c r="D2670" s="320">
        <v>1027</v>
      </c>
      <c r="E2670" s="320">
        <v>0</v>
      </c>
      <c r="F2670" s="320">
        <v>20.8</v>
      </c>
      <c r="G2670" s="320">
        <v>56.8</v>
      </c>
      <c r="H2670" s="316">
        <v>7.4</v>
      </c>
      <c r="I2670" s="316">
        <v>236.6</v>
      </c>
    </row>
    <row r="2671" spans="3:9" x14ac:dyDescent="0.2">
      <c r="C2671" s="348">
        <v>44137.458333333328</v>
      </c>
      <c r="D2671" s="320">
        <v>1026.7</v>
      </c>
      <c r="E2671" s="320">
        <v>0</v>
      </c>
      <c r="F2671" s="320">
        <v>21.3</v>
      </c>
      <c r="G2671" s="320">
        <v>54.3</v>
      </c>
      <c r="H2671" s="316">
        <v>7.1</v>
      </c>
      <c r="I2671" s="316">
        <v>258.39999999999998</v>
      </c>
    </row>
    <row r="2672" spans="3:9" x14ac:dyDescent="0.2">
      <c r="C2672" s="348">
        <v>44137.5</v>
      </c>
      <c r="D2672" s="320">
        <v>1026.3</v>
      </c>
      <c r="E2672" s="320">
        <v>0</v>
      </c>
      <c r="F2672" s="320">
        <v>21.5</v>
      </c>
      <c r="G2672" s="320">
        <v>54.4</v>
      </c>
      <c r="H2672" s="316">
        <v>7.5</v>
      </c>
      <c r="I2672" s="316">
        <v>257.3</v>
      </c>
    </row>
    <row r="2673" spans="3:9" x14ac:dyDescent="0.2">
      <c r="C2673" s="348">
        <v>44137.541666666672</v>
      </c>
      <c r="D2673" s="320">
        <v>1025.9000000000001</v>
      </c>
      <c r="E2673" s="320">
        <v>0</v>
      </c>
      <c r="F2673" s="320">
        <v>21.1</v>
      </c>
      <c r="G2673" s="320">
        <v>56.1</v>
      </c>
      <c r="H2673" s="316">
        <v>8.3000000000000007</v>
      </c>
      <c r="I2673" s="316">
        <v>272.3</v>
      </c>
    </row>
    <row r="2674" spans="3:9" x14ac:dyDescent="0.2">
      <c r="C2674" s="348">
        <v>44137.583333333328</v>
      </c>
      <c r="D2674" s="320">
        <v>1025.9000000000001</v>
      </c>
      <c r="E2674" s="320">
        <v>0</v>
      </c>
      <c r="F2674" s="320">
        <v>20.9</v>
      </c>
      <c r="G2674" s="320">
        <v>58.5</v>
      </c>
      <c r="H2674" s="316">
        <v>7.7</v>
      </c>
      <c r="I2674" s="316">
        <v>268.89999999999998</v>
      </c>
    </row>
    <row r="2675" spans="3:9" x14ac:dyDescent="0.2">
      <c r="C2675" s="348">
        <v>44137.625</v>
      </c>
      <c r="D2675" s="320">
        <v>1026.0999999999999</v>
      </c>
      <c r="E2675" s="320">
        <v>0</v>
      </c>
      <c r="F2675" s="320">
        <v>20.5</v>
      </c>
      <c r="G2675" s="320">
        <v>58.9</v>
      </c>
      <c r="H2675" s="316">
        <v>7.3</v>
      </c>
      <c r="I2675" s="316">
        <v>242.2</v>
      </c>
    </row>
    <row r="2676" spans="3:9" x14ac:dyDescent="0.2">
      <c r="C2676" s="348">
        <v>44137.666666666672</v>
      </c>
      <c r="D2676" s="320">
        <v>1026.8</v>
      </c>
      <c r="E2676" s="320">
        <v>0</v>
      </c>
      <c r="F2676" s="320">
        <v>19.7</v>
      </c>
      <c r="G2676" s="320">
        <v>60.6</v>
      </c>
      <c r="H2676" s="316">
        <v>6</v>
      </c>
      <c r="I2676" s="316">
        <v>221.8</v>
      </c>
    </row>
    <row r="2677" spans="3:9" x14ac:dyDescent="0.2">
      <c r="C2677" s="348">
        <v>44137.708333333328</v>
      </c>
      <c r="D2677" s="320">
        <v>1027.7</v>
      </c>
      <c r="E2677" s="320">
        <v>0</v>
      </c>
      <c r="F2677" s="320">
        <v>19.2</v>
      </c>
      <c r="G2677" s="320">
        <v>62</v>
      </c>
      <c r="H2677" s="316">
        <v>5.0999999999999996</v>
      </c>
      <c r="I2677" s="316">
        <v>192.6</v>
      </c>
    </row>
    <row r="2678" spans="3:9" x14ac:dyDescent="0.2">
      <c r="C2678" s="348">
        <v>44137.75</v>
      </c>
      <c r="D2678" s="320">
        <v>1028.4000000000001</v>
      </c>
      <c r="E2678" s="320">
        <v>0</v>
      </c>
      <c r="F2678" s="320">
        <v>19.100000000000001</v>
      </c>
      <c r="G2678" s="320">
        <v>62</v>
      </c>
      <c r="H2678" s="316">
        <v>5</v>
      </c>
      <c r="I2678" s="316">
        <v>187.4</v>
      </c>
    </row>
    <row r="2679" spans="3:9" x14ac:dyDescent="0.2">
      <c r="C2679" s="348">
        <v>44137.791666666672</v>
      </c>
      <c r="D2679" s="320">
        <v>1029.2</v>
      </c>
      <c r="E2679" s="320">
        <v>0</v>
      </c>
      <c r="F2679" s="320">
        <v>19</v>
      </c>
      <c r="G2679" s="320">
        <v>62.5</v>
      </c>
      <c r="H2679" s="316">
        <v>5.4</v>
      </c>
      <c r="I2679" s="316">
        <v>182.3</v>
      </c>
    </row>
    <row r="2680" spans="3:9" x14ac:dyDescent="0.2">
      <c r="C2680" s="348">
        <v>44137.833333333328</v>
      </c>
      <c r="D2680" s="320">
        <v>1029.7</v>
      </c>
      <c r="E2680" s="320">
        <v>0</v>
      </c>
      <c r="F2680" s="320">
        <v>19</v>
      </c>
      <c r="G2680" s="320">
        <v>62.1</v>
      </c>
      <c r="H2680" s="316">
        <v>5.4</v>
      </c>
      <c r="I2680" s="316">
        <v>187.2</v>
      </c>
    </row>
    <row r="2681" spans="3:9" x14ac:dyDescent="0.2">
      <c r="C2681" s="348">
        <v>44137.875</v>
      </c>
      <c r="D2681" s="320">
        <v>1030.2</v>
      </c>
      <c r="E2681" s="320">
        <v>0</v>
      </c>
      <c r="F2681" s="320">
        <v>19</v>
      </c>
      <c r="G2681" s="320">
        <v>61.5</v>
      </c>
      <c r="H2681" s="316">
        <v>6</v>
      </c>
      <c r="I2681" s="316">
        <v>185.3</v>
      </c>
    </row>
    <row r="2682" spans="3:9" x14ac:dyDescent="0.2">
      <c r="C2682" s="348">
        <v>44137.916666666672</v>
      </c>
      <c r="D2682" s="320">
        <v>1030.3</v>
      </c>
      <c r="E2682" s="320">
        <v>0</v>
      </c>
      <c r="F2682" s="320">
        <v>18.899999999999999</v>
      </c>
      <c r="G2682" s="320">
        <v>60.4</v>
      </c>
      <c r="H2682" s="316">
        <v>6.2</v>
      </c>
      <c r="I2682" s="316">
        <v>187.3</v>
      </c>
    </row>
    <row r="2683" spans="3:9" x14ac:dyDescent="0.2">
      <c r="C2683" s="348">
        <v>44137.958333333328</v>
      </c>
      <c r="D2683" s="320">
        <v>1030</v>
      </c>
      <c r="E2683" s="320">
        <v>0</v>
      </c>
      <c r="F2683" s="320">
        <v>19</v>
      </c>
      <c r="G2683" s="320">
        <v>58.1</v>
      </c>
      <c r="H2683" s="316">
        <v>5.3</v>
      </c>
      <c r="I2683" s="316">
        <v>202</v>
      </c>
    </row>
    <row r="2684" spans="3:9" x14ac:dyDescent="0.2">
      <c r="C2684" s="348">
        <v>44138</v>
      </c>
      <c r="D2684" s="320">
        <v>1029.5999999999999</v>
      </c>
      <c r="E2684" s="320">
        <v>0</v>
      </c>
      <c r="F2684" s="320">
        <v>19</v>
      </c>
      <c r="G2684" s="320">
        <v>58.1</v>
      </c>
      <c r="H2684" s="316">
        <v>4.8</v>
      </c>
      <c r="I2684" s="316">
        <v>216.9</v>
      </c>
    </row>
    <row r="2685" spans="3:9" x14ac:dyDescent="0.2">
      <c r="C2685" s="348">
        <v>44138.041666666672</v>
      </c>
      <c r="D2685" s="320">
        <v>1029.0999999999999</v>
      </c>
      <c r="E2685" s="320">
        <v>0</v>
      </c>
      <c r="F2685" s="320">
        <v>18.899999999999999</v>
      </c>
      <c r="G2685" s="320">
        <v>59.6</v>
      </c>
      <c r="H2685" s="316">
        <v>4.5</v>
      </c>
      <c r="I2685" s="316">
        <v>232.9</v>
      </c>
    </row>
    <row r="2686" spans="3:9" x14ac:dyDescent="0.2">
      <c r="C2686" s="348">
        <v>44138.083333333328</v>
      </c>
      <c r="D2686" s="320">
        <v>1028.8</v>
      </c>
      <c r="E2686" s="320">
        <v>0</v>
      </c>
      <c r="F2686" s="320">
        <v>18.8</v>
      </c>
      <c r="G2686" s="320">
        <v>61</v>
      </c>
      <c r="H2686" s="316">
        <v>4.5</v>
      </c>
      <c r="I2686" s="316">
        <v>233.6</v>
      </c>
    </row>
    <row r="2687" spans="3:9" x14ac:dyDescent="0.2">
      <c r="C2687" s="348">
        <v>44138.125</v>
      </c>
      <c r="D2687" s="320">
        <v>1028.8</v>
      </c>
      <c r="E2687" s="320">
        <v>0</v>
      </c>
      <c r="F2687" s="320">
        <v>18.7</v>
      </c>
      <c r="G2687" s="320">
        <v>63.1</v>
      </c>
      <c r="H2687" s="316">
        <v>5.2</v>
      </c>
      <c r="I2687" s="316">
        <v>201.9</v>
      </c>
    </row>
    <row r="2688" spans="3:9" x14ac:dyDescent="0.2">
      <c r="C2688" s="348">
        <v>44138.166666666672</v>
      </c>
      <c r="D2688" s="320">
        <v>1029.0999999999999</v>
      </c>
      <c r="E2688" s="320">
        <v>0</v>
      </c>
      <c r="F2688" s="320">
        <v>18.600000000000001</v>
      </c>
      <c r="G2688" s="320">
        <v>63.9</v>
      </c>
      <c r="H2688" s="316">
        <v>5</v>
      </c>
      <c r="I2688" s="316">
        <v>194.4</v>
      </c>
    </row>
    <row r="2689" spans="3:9" x14ac:dyDescent="0.2">
      <c r="C2689" s="348">
        <v>44138.208333333328</v>
      </c>
      <c r="D2689" s="320">
        <v>1029.7</v>
      </c>
      <c r="E2689" s="320">
        <v>0</v>
      </c>
      <c r="F2689" s="320">
        <v>18.399999999999999</v>
      </c>
      <c r="G2689" s="320">
        <v>65.3</v>
      </c>
      <c r="H2689" s="316">
        <v>3.2</v>
      </c>
      <c r="I2689" s="316">
        <v>2</v>
      </c>
    </row>
    <row r="2690" spans="3:9" x14ac:dyDescent="0.2">
      <c r="C2690" s="348">
        <v>44138.25</v>
      </c>
      <c r="D2690" s="320">
        <v>1030.0999999999999</v>
      </c>
      <c r="E2690" s="320">
        <v>0</v>
      </c>
      <c r="F2690" s="320">
        <v>17.600000000000001</v>
      </c>
      <c r="G2690" s="320">
        <v>71.099999999999994</v>
      </c>
      <c r="H2690" s="316">
        <v>3.3</v>
      </c>
      <c r="I2690" s="316">
        <v>342.2</v>
      </c>
    </row>
    <row r="2691" spans="3:9" x14ac:dyDescent="0.2">
      <c r="C2691" s="348">
        <v>44138.291666666672</v>
      </c>
      <c r="D2691" s="320">
        <v>1030.3</v>
      </c>
      <c r="E2691" s="320">
        <v>0</v>
      </c>
      <c r="F2691" s="320">
        <v>18.399999999999999</v>
      </c>
      <c r="G2691" s="320">
        <v>68.099999999999994</v>
      </c>
      <c r="H2691" s="316">
        <v>3.2</v>
      </c>
      <c r="I2691" s="316">
        <v>327.2</v>
      </c>
    </row>
    <row r="2692" spans="3:9" x14ac:dyDescent="0.2">
      <c r="C2692" s="348">
        <v>44138.333333333328</v>
      </c>
      <c r="D2692" s="320">
        <v>1029.8</v>
      </c>
      <c r="E2692" s="320">
        <v>0</v>
      </c>
      <c r="F2692" s="320">
        <v>19.399999999999999</v>
      </c>
      <c r="G2692" s="320">
        <v>61.7</v>
      </c>
      <c r="H2692" s="316">
        <v>3.6</v>
      </c>
      <c r="I2692" s="316">
        <v>328.2</v>
      </c>
    </row>
    <row r="2693" spans="3:9" x14ac:dyDescent="0.2">
      <c r="C2693" s="348">
        <v>44138.375</v>
      </c>
      <c r="D2693" s="320">
        <v>1029.3</v>
      </c>
      <c r="E2693" s="320">
        <v>0</v>
      </c>
      <c r="F2693" s="320">
        <v>19.5</v>
      </c>
      <c r="G2693" s="320">
        <v>59.9</v>
      </c>
      <c r="H2693" s="316">
        <v>6.3</v>
      </c>
      <c r="I2693" s="316">
        <v>286.89999999999998</v>
      </c>
    </row>
    <row r="2694" spans="3:9" x14ac:dyDescent="0.2">
      <c r="C2694" s="348">
        <v>44138.416666666672</v>
      </c>
      <c r="D2694" s="320">
        <v>1028.8</v>
      </c>
      <c r="E2694" s="320">
        <v>0</v>
      </c>
      <c r="F2694" s="320">
        <v>20.100000000000001</v>
      </c>
      <c r="G2694" s="320">
        <v>58</v>
      </c>
      <c r="H2694" s="316">
        <v>6.5</v>
      </c>
      <c r="I2694" s="316">
        <v>290</v>
      </c>
    </row>
    <row r="2695" spans="3:9" x14ac:dyDescent="0.2">
      <c r="C2695" s="348">
        <v>44138.458333333328</v>
      </c>
      <c r="D2695" s="320">
        <v>1028.3</v>
      </c>
      <c r="E2695" s="320">
        <v>0</v>
      </c>
      <c r="F2695" s="320">
        <v>19.8</v>
      </c>
      <c r="G2695" s="320">
        <v>61.5</v>
      </c>
      <c r="H2695" s="316">
        <v>6.6</v>
      </c>
      <c r="I2695" s="316">
        <v>294.10000000000002</v>
      </c>
    </row>
    <row r="2696" spans="3:9" x14ac:dyDescent="0.2">
      <c r="C2696" s="348">
        <v>44138.5</v>
      </c>
      <c r="D2696" s="320">
        <v>1028.3</v>
      </c>
      <c r="E2696" s="320">
        <v>0</v>
      </c>
      <c r="F2696" s="320">
        <v>19.5</v>
      </c>
      <c r="G2696" s="320">
        <v>64.2</v>
      </c>
      <c r="H2696" s="316">
        <v>6.6</v>
      </c>
      <c r="I2696" s="316">
        <v>290.3</v>
      </c>
    </row>
    <row r="2697" spans="3:9" x14ac:dyDescent="0.2">
      <c r="C2697" s="348">
        <v>44138.541666666672</v>
      </c>
      <c r="D2697" s="320">
        <v>1027.8</v>
      </c>
      <c r="E2697" s="320">
        <v>0</v>
      </c>
      <c r="F2697" s="320">
        <v>19.5</v>
      </c>
      <c r="G2697" s="320">
        <v>63.6</v>
      </c>
      <c r="H2697" s="316">
        <v>6.1</v>
      </c>
      <c r="I2697" s="316">
        <v>293.5</v>
      </c>
    </row>
    <row r="2698" spans="3:9" x14ac:dyDescent="0.2">
      <c r="C2698" s="348">
        <v>44138.583333333328</v>
      </c>
      <c r="D2698" s="320">
        <v>1027.2</v>
      </c>
      <c r="E2698" s="320">
        <v>0</v>
      </c>
      <c r="F2698" s="320">
        <v>19.899999999999999</v>
      </c>
      <c r="G2698" s="320">
        <v>60.5</v>
      </c>
      <c r="H2698" s="316">
        <v>6.1</v>
      </c>
      <c r="I2698" s="316">
        <v>289.39999999999998</v>
      </c>
    </row>
    <row r="2699" spans="3:9" x14ac:dyDescent="0.2">
      <c r="C2699" s="348">
        <v>44138.625</v>
      </c>
      <c r="D2699" s="320">
        <v>1027.8</v>
      </c>
      <c r="E2699" s="320">
        <v>0</v>
      </c>
      <c r="F2699" s="320">
        <v>19.8</v>
      </c>
      <c r="G2699" s="320">
        <v>59.7</v>
      </c>
      <c r="H2699" s="316">
        <v>5.7</v>
      </c>
      <c r="I2699" s="316">
        <v>276.60000000000002</v>
      </c>
    </row>
    <row r="2700" spans="3:9" x14ac:dyDescent="0.2">
      <c r="C2700" s="348">
        <v>44138.666666666672</v>
      </c>
      <c r="D2700" s="320">
        <v>1028.2</v>
      </c>
      <c r="E2700" s="320">
        <v>0</v>
      </c>
      <c r="F2700" s="320">
        <v>19.7</v>
      </c>
      <c r="G2700" s="320">
        <v>58.5</v>
      </c>
      <c r="H2700" s="316">
        <v>5</v>
      </c>
      <c r="I2700" s="316">
        <v>250.8</v>
      </c>
    </row>
    <row r="2701" spans="3:9" x14ac:dyDescent="0.2">
      <c r="C2701" s="348">
        <v>44138.708333333328</v>
      </c>
      <c r="D2701" s="320">
        <v>1029</v>
      </c>
      <c r="E2701" s="320">
        <v>0</v>
      </c>
      <c r="F2701" s="320">
        <v>19.600000000000001</v>
      </c>
      <c r="G2701" s="320">
        <v>58.2</v>
      </c>
      <c r="H2701" s="316">
        <v>4.5999999999999996</v>
      </c>
      <c r="I2701" s="316">
        <v>230.6</v>
      </c>
    </row>
    <row r="2702" spans="3:9" x14ac:dyDescent="0.2">
      <c r="C2702" s="348">
        <v>44138.75</v>
      </c>
      <c r="D2702" s="320">
        <v>1029.8</v>
      </c>
      <c r="E2702" s="320">
        <v>0</v>
      </c>
      <c r="F2702" s="320">
        <v>19.399999999999999</v>
      </c>
      <c r="G2702" s="320">
        <v>58.5</v>
      </c>
      <c r="H2702" s="316">
        <v>5.0999999999999996</v>
      </c>
      <c r="I2702" s="316">
        <v>212.1</v>
      </c>
    </row>
    <row r="2703" spans="3:9" x14ac:dyDescent="0.2">
      <c r="C2703" s="348">
        <v>44138.791666666672</v>
      </c>
      <c r="D2703" s="320">
        <v>1030.4000000000001</v>
      </c>
      <c r="E2703" s="320">
        <v>0</v>
      </c>
      <c r="F2703" s="320">
        <v>19.3</v>
      </c>
      <c r="G2703" s="320">
        <v>57.3</v>
      </c>
      <c r="H2703" s="316">
        <v>5.2</v>
      </c>
      <c r="I2703" s="316">
        <v>205.1</v>
      </c>
    </row>
    <row r="2704" spans="3:9" x14ac:dyDescent="0.2">
      <c r="C2704" s="348">
        <v>44138.833333333328</v>
      </c>
      <c r="D2704" s="320">
        <v>1031</v>
      </c>
      <c r="E2704" s="320">
        <v>0</v>
      </c>
      <c r="F2704" s="320">
        <v>19.3</v>
      </c>
      <c r="G2704" s="320">
        <v>57.3</v>
      </c>
      <c r="H2704" s="316">
        <v>5.5</v>
      </c>
      <c r="I2704" s="316">
        <v>206.5</v>
      </c>
    </row>
    <row r="2705" spans="3:9" x14ac:dyDescent="0.2">
      <c r="C2705" s="348">
        <v>44138.875</v>
      </c>
      <c r="D2705" s="320">
        <v>1031.5</v>
      </c>
      <c r="E2705" s="320">
        <v>0</v>
      </c>
      <c r="F2705" s="320">
        <v>19.2</v>
      </c>
      <c r="G2705" s="320">
        <v>57.9</v>
      </c>
      <c r="H2705" s="316">
        <v>5.6</v>
      </c>
      <c r="I2705" s="316">
        <v>201</v>
      </c>
    </row>
    <row r="2706" spans="3:9" x14ac:dyDescent="0.2">
      <c r="C2706" s="348">
        <v>44138.916666666672</v>
      </c>
      <c r="D2706" s="320">
        <v>1031.3</v>
      </c>
      <c r="E2706" s="320">
        <v>0</v>
      </c>
      <c r="F2706" s="320">
        <v>19.2</v>
      </c>
      <c r="G2706" s="320">
        <v>60.3</v>
      </c>
      <c r="H2706" s="316">
        <v>5.5</v>
      </c>
      <c r="I2706" s="316">
        <v>202.6</v>
      </c>
    </row>
    <row r="2707" spans="3:9" x14ac:dyDescent="0.2">
      <c r="C2707" s="348">
        <v>44138.958333333328</v>
      </c>
      <c r="D2707" s="320">
        <v>1030.4000000000001</v>
      </c>
      <c r="E2707" s="320">
        <v>0</v>
      </c>
      <c r="F2707" s="320">
        <v>19.2</v>
      </c>
      <c r="G2707" s="320">
        <v>60.8</v>
      </c>
      <c r="H2707" s="316">
        <v>5.4</v>
      </c>
      <c r="I2707" s="316">
        <v>208.5</v>
      </c>
    </row>
    <row r="2708" spans="3:9" x14ac:dyDescent="0.2">
      <c r="C2708" s="348">
        <v>44139</v>
      </c>
      <c r="D2708" s="320">
        <v>1030.0999999999999</v>
      </c>
      <c r="E2708" s="320">
        <v>0</v>
      </c>
      <c r="F2708" s="320">
        <v>19.100000000000001</v>
      </c>
      <c r="G2708" s="320">
        <v>61.6</v>
      </c>
      <c r="H2708" s="316">
        <v>5.0999999999999996</v>
      </c>
      <c r="I2708" s="316">
        <v>206.8</v>
      </c>
    </row>
    <row r="2709" spans="3:9" x14ac:dyDescent="0.2">
      <c r="C2709" s="348">
        <v>44139.041666666672</v>
      </c>
      <c r="D2709" s="320">
        <v>1029.7</v>
      </c>
      <c r="E2709" s="320">
        <v>0</v>
      </c>
      <c r="F2709" s="320">
        <v>19.100000000000001</v>
      </c>
      <c r="G2709" s="320">
        <v>60.5</v>
      </c>
      <c r="H2709" s="316">
        <v>4.5999999999999996</v>
      </c>
      <c r="I2709" s="316">
        <v>209.5</v>
      </c>
    </row>
    <row r="2710" spans="3:9" x14ac:dyDescent="0.2">
      <c r="C2710" s="348">
        <v>44139.083333333328</v>
      </c>
      <c r="D2710" s="320">
        <v>1029.4000000000001</v>
      </c>
      <c r="E2710" s="320">
        <v>0</v>
      </c>
      <c r="F2710" s="320">
        <v>18.8</v>
      </c>
      <c r="G2710" s="320">
        <v>61.1</v>
      </c>
      <c r="H2710" s="316">
        <v>4</v>
      </c>
      <c r="I2710" s="316">
        <v>190.9</v>
      </c>
    </row>
    <row r="2711" spans="3:9" x14ac:dyDescent="0.2">
      <c r="C2711" s="348">
        <v>44139.125</v>
      </c>
      <c r="D2711" s="320">
        <v>1029.9000000000001</v>
      </c>
      <c r="E2711" s="320">
        <v>0</v>
      </c>
      <c r="F2711" s="320">
        <v>17.600000000000001</v>
      </c>
      <c r="G2711" s="320">
        <v>63.5</v>
      </c>
      <c r="H2711" s="316">
        <v>2.7</v>
      </c>
      <c r="I2711" s="316">
        <v>66</v>
      </c>
    </row>
    <row r="2712" spans="3:9" x14ac:dyDescent="0.2">
      <c r="C2712" s="348">
        <v>44139.166666666672</v>
      </c>
      <c r="D2712" s="320">
        <v>1030</v>
      </c>
      <c r="E2712" s="320">
        <v>0</v>
      </c>
      <c r="F2712" s="320">
        <v>17.100000000000001</v>
      </c>
      <c r="G2712" s="320">
        <v>64.099999999999994</v>
      </c>
      <c r="H2712" s="316">
        <v>3.3</v>
      </c>
      <c r="I2712" s="316">
        <v>108.2</v>
      </c>
    </row>
    <row r="2713" spans="3:9" x14ac:dyDescent="0.2">
      <c r="C2713" s="348">
        <v>44139.208333333328</v>
      </c>
      <c r="D2713" s="320">
        <v>1030.8</v>
      </c>
      <c r="E2713" s="320">
        <v>0</v>
      </c>
      <c r="F2713" s="320">
        <v>17.100000000000001</v>
      </c>
      <c r="G2713" s="320">
        <v>64.599999999999994</v>
      </c>
      <c r="H2713" s="316">
        <v>2.9</v>
      </c>
      <c r="I2713" s="316">
        <v>60.4</v>
      </c>
    </row>
    <row r="2714" spans="3:9" x14ac:dyDescent="0.2">
      <c r="C2714" s="348">
        <v>44139.25</v>
      </c>
      <c r="D2714" s="320">
        <v>1031.2</v>
      </c>
      <c r="E2714" s="320">
        <v>0</v>
      </c>
      <c r="F2714" s="320">
        <v>18.2</v>
      </c>
      <c r="G2714" s="320">
        <v>62.9</v>
      </c>
      <c r="H2714" s="316">
        <v>2.8</v>
      </c>
      <c r="I2714" s="316">
        <v>7.5</v>
      </c>
    </row>
    <row r="2715" spans="3:9" x14ac:dyDescent="0.2">
      <c r="C2715" s="348">
        <v>44139.291666666672</v>
      </c>
      <c r="D2715" s="320">
        <v>1030.7</v>
      </c>
      <c r="E2715" s="320">
        <v>0</v>
      </c>
      <c r="F2715" s="320">
        <v>18.899999999999999</v>
      </c>
      <c r="G2715" s="320">
        <v>62.3</v>
      </c>
      <c r="H2715" s="316">
        <v>3.6</v>
      </c>
      <c r="I2715" s="316">
        <v>339</v>
      </c>
    </row>
    <row r="2716" spans="3:9" x14ac:dyDescent="0.2">
      <c r="C2716" s="348">
        <v>44139.333333333328</v>
      </c>
      <c r="D2716" s="320">
        <v>1029.3</v>
      </c>
      <c r="E2716" s="320">
        <v>0</v>
      </c>
      <c r="F2716" s="320">
        <v>19.3</v>
      </c>
      <c r="G2716" s="320">
        <v>60.7</v>
      </c>
      <c r="H2716" s="316">
        <v>4.5</v>
      </c>
      <c r="I2716" s="316">
        <v>350.4</v>
      </c>
    </row>
    <row r="2717" spans="3:9" x14ac:dyDescent="0.2">
      <c r="C2717" s="348">
        <v>44139.375</v>
      </c>
      <c r="D2717" s="320">
        <v>1028.5</v>
      </c>
      <c r="E2717" s="320">
        <v>0</v>
      </c>
      <c r="F2717" s="320">
        <v>20</v>
      </c>
      <c r="G2717" s="320">
        <v>58.4</v>
      </c>
      <c r="H2717" s="316">
        <v>4.8</v>
      </c>
      <c r="I2717" s="316">
        <v>346.8</v>
      </c>
    </row>
    <row r="2718" spans="3:9" x14ac:dyDescent="0.2">
      <c r="C2718" s="348">
        <v>44139.416666666672</v>
      </c>
      <c r="D2718" s="320">
        <v>1028</v>
      </c>
      <c r="E2718" s="320">
        <v>0</v>
      </c>
      <c r="F2718" s="320">
        <v>21.9</v>
      </c>
      <c r="G2718" s="320">
        <v>50.5</v>
      </c>
      <c r="H2718" s="316">
        <v>7.4</v>
      </c>
      <c r="I2718" s="316">
        <v>243.3</v>
      </c>
    </row>
    <row r="2719" spans="3:9" x14ac:dyDescent="0.2">
      <c r="C2719" s="348">
        <v>44139.458333333328</v>
      </c>
      <c r="D2719" s="320">
        <v>1027.5</v>
      </c>
      <c r="E2719" s="320">
        <v>0</v>
      </c>
      <c r="F2719" s="320">
        <v>22.7</v>
      </c>
      <c r="G2719" s="320">
        <v>47.7</v>
      </c>
      <c r="H2719" s="316">
        <v>7.8</v>
      </c>
      <c r="I2719" s="316">
        <v>230.1</v>
      </c>
    </row>
    <row r="2720" spans="3:9" x14ac:dyDescent="0.2">
      <c r="C2720" s="348">
        <v>44139.5</v>
      </c>
      <c r="D2720" s="320">
        <v>1027.0999999999999</v>
      </c>
      <c r="E2720" s="320">
        <v>0</v>
      </c>
      <c r="F2720" s="320">
        <v>23</v>
      </c>
      <c r="G2720" s="320">
        <v>48</v>
      </c>
      <c r="H2720" s="316">
        <v>7.3</v>
      </c>
      <c r="I2720" s="316">
        <v>237.1</v>
      </c>
    </row>
    <row r="2721" spans="3:9" x14ac:dyDescent="0.2">
      <c r="C2721" s="348">
        <v>44139.541666666672</v>
      </c>
      <c r="D2721" s="320">
        <v>1026.8</v>
      </c>
      <c r="E2721" s="320">
        <v>0</v>
      </c>
      <c r="F2721" s="320">
        <v>22.3</v>
      </c>
      <c r="G2721" s="320">
        <v>52.8</v>
      </c>
      <c r="H2721" s="316">
        <v>7.4</v>
      </c>
      <c r="I2721" s="316">
        <v>240.3</v>
      </c>
    </row>
    <row r="2722" spans="3:9" x14ac:dyDescent="0.2">
      <c r="C2722" s="348">
        <v>44139.583333333328</v>
      </c>
      <c r="D2722" s="320">
        <v>1026.7</v>
      </c>
      <c r="E2722" s="320">
        <v>0</v>
      </c>
      <c r="F2722" s="320">
        <v>22.1</v>
      </c>
      <c r="G2722" s="320">
        <v>54.9</v>
      </c>
      <c r="H2722" s="316">
        <v>8.1999999999999993</v>
      </c>
      <c r="I2722" s="316">
        <v>247.4</v>
      </c>
    </row>
    <row r="2723" spans="3:9" x14ac:dyDescent="0.2">
      <c r="C2723" s="348">
        <v>44139.625</v>
      </c>
      <c r="D2723" s="320">
        <v>1027</v>
      </c>
      <c r="E2723" s="320">
        <v>0</v>
      </c>
      <c r="F2723" s="320">
        <v>21.5</v>
      </c>
      <c r="G2723" s="320">
        <v>57.1</v>
      </c>
      <c r="H2723" s="316">
        <v>8.1999999999999993</v>
      </c>
      <c r="I2723" s="316">
        <v>262.5</v>
      </c>
    </row>
    <row r="2724" spans="3:9" x14ac:dyDescent="0.2">
      <c r="C2724" s="348">
        <v>44139.666666666672</v>
      </c>
      <c r="D2724" s="320">
        <v>1027.5</v>
      </c>
      <c r="E2724" s="320">
        <v>0</v>
      </c>
      <c r="F2724" s="320">
        <v>20.7</v>
      </c>
      <c r="G2724" s="320">
        <v>59.4</v>
      </c>
      <c r="H2724" s="316">
        <v>7.4</v>
      </c>
      <c r="I2724" s="316">
        <v>222.5</v>
      </c>
    </row>
    <row r="2725" spans="3:9" x14ac:dyDescent="0.2">
      <c r="C2725" s="348">
        <v>44139.708333333328</v>
      </c>
      <c r="D2725" s="320">
        <v>1028.5999999999999</v>
      </c>
      <c r="E2725" s="320">
        <v>0</v>
      </c>
      <c r="F2725" s="320">
        <v>19.8</v>
      </c>
      <c r="G2725" s="320">
        <v>62.2</v>
      </c>
      <c r="H2725" s="316">
        <v>6.9</v>
      </c>
      <c r="I2725" s="316">
        <v>211.5</v>
      </c>
    </row>
    <row r="2726" spans="3:9" x14ac:dyDescent="0.2">
      <c r="C2726" s="348">
        <v>44139.75</v>
      </c>
      <c r="D2726" s="320">
        <v>1029.5999999999999</v>
      </c>
      <c r="E2726" s="320">
        <v>0</v>
      </c>
      <c r="F2726" s="320">
        <v>19.100000000000001</v>
      </c>
      <c r="G2726" s="320">
        <v>64.8</v>
      </c>
      <c r="H2726" s="316">
        <v>5.6</v>
      </c>
      <c r="I2726" s="316">
        <v>203.8</v>
      </c>
    </row>
    <row r="2727" spans="3:9" x14ac:dyDescent="0.2">
      <c r="C2727" s="348">
        <v>44139.791666666672</v>
      </c>
      <c r="D2727" s="320">
        <v>1030.5</v>
      </c>
      <c r="E2727" s="320">
        <v>0</v>
      </c>
      <c r="F2727" s="320">
        <v>18.8</v>
      </c>
      <c r="G2727" s="320">
        <v>66.099999999999994</v>
      </c>
      <c r="H2727" s="316">
        <v>5.8</v>
      </c>
      <c r="I2727" s="316">
        <v>202.8</v>
      </c>
    </row>
    <row r="2728" spans="3:9" x14ac:dyDescent="0.2">
      <c r="C2728" s="348">
        <v>44139.833333333328</v>
      </c>
      <c r="D2728" s="320">
        <v>1030.8</v>
      </c>
      <c r="E2728" s="320">
        <v>0</v>
      </c>
      <c r="F2728" s="320">
        <v>18.7</v>
      </c>
      <c r="G2728" s="320">
        <v>65.900000000000006</v>
      </c>
      <c r="H2728" s="316">
        <v>6.5</v>
      </c>
      <c r="I2728" s="316">
        <v>200.1</v>
      </c>
    </row>
    <row r="2729" spans="3:9" x14ac:dyDescent="0.2">
      <c r="C2729" s="348">
        <v>44139.875</v>
      </c>
      <c r="D2729" s="320">
        <v>1031.3</v>
      </c>
      <c r="E2729" s="320">
        <v>0</v>
      </c>
      <c r="F2729" s="320">
        <v>18.600000000000001</v>
      </c>
      <c r="G2729" s="320">
        <v>66</v>
      </c>
      <c r="H2729" s="316">
        <v>6</v>
      </c>
      <c r="I2729" s="316">
        <v>192.2</v>
      </c>
    </row>
    <row r="2730" spans="3:9" x14ac:dyDescent="0.2">
      <c r="C2730" s="348">
        <v>44139.916666666672</v>
      </c>
      <c r="D2730" s="320">
        <v>1031.4000000000001</v>
      </c>
      <c r="E2730" s="320">
        <v>0</v>
      </c>
      <c r="F2730" s="320">
        <v>18.7</v>
      </c>
      <c r="G2730" s="320">
        <v>66.099999999999994</v>
      </c>
      <c r="H2730" s="316">
        <v>5.3</v>
      </c>
      <c r="I2730" s="316">
        <v>192.5</v>
      </c>
    </row>
    <row r="2731" spans="3:9" x14ac:dyDescent="0.2">
      <c r="C2731" s="348">
        <v>44139.958333333328</v>
      </c>
      <c r="D2731" s="320">
        <v>1030.4000000000001</v>
      </c>
      <c r="E2731" s="320">
        <v>0</v>
      </c>
      <c r="F2731" s="320">
        <v>18.7</v>
      </c>
      <c r="G2731" s="320">
        <v>66.400000000000006</v>
      </c>
      <c r="H2731" s="316">
        <v>5.7</v>
      </c>
      <c r="I2731" s="316">
        <v>199.4</v>
      </c>
    </row>
    <row r="2732" spans="3:9" x14ac:dyDescent="0.2">
      <c r="C2732" s="348">
        <v>44140</v>
      </c>
      <c r="D2732" s="320">
        <v>1029.5</v>
      </c>
      <c r="E2732" s="320">
        <v>0</v>
      </c>
      <c r="F2732" s="320">
        <v>18.399999999999999</v>
      </c>
      <c r="G2732" s="320">
        <v>66.599999999999994</v>
      </c>
      <c r="H2732" s="316">
        <v>5.5</v>
      </c>
      <c r="I2732" s="316">
        <v>200</v>
      </c>
    </row>
    <row r="2733" spans="3:9" x14ac:dyDescent="0.2">
      <c r="C2733" s="348">
        <v>44140.041666666672</v>
      </c>
      <c r="D2733" s="320">
        <v>1029</v>
      </c>
      <c r="E2733" s="320">
        <v>0</v>
      </c>
      <c r="F2733" s="320">
        <v>17.8</v>
      </c>
      <c r="G2733" s="320">
        <v>70.3</v>
      </c>
      <c r="H2733" s="316">
        <v>3</v>
      </c>
      <c r="I2733" s="316">
        <v>11</v>
      </c>
    </row>
    <row r="2734" spans="3:9" x14ac:dyDescent="0.2">
      <c r="C2734" s="348">
        <v>44140.083333333328</v>
      </c>
      <c r="D2734" s="320">
        <v>1029</v>
      </c>
      <c r="E2734" s="320">
        <v>0</v>
      </c>
      <c r="F2734" s="320">
        <v>17.100000000000001</v>
      </c>
      <c r="G2734" s="320">
        <v>73.3</v>
      </c>
      <c r="H2734" s="316">
        <v>2.7</v>
      </c>
      <c r="I2734" s="316">
        <v>58.8</v>
      </c>
    </row>
    <row r="2735" spans="3:9" x14ac:dyDescent="0.2">
      <c r="C2735" s="348">
        <v>44140.125</v>
      </c>
      <c r="D2735" s="320">
        <v>1029.0999999999999</v>
      </c>
      <c r="E2735" s="320">
        <v>0</v>
      </c>
      <c r="F2735" s="320">
        <v>17.100000000000001</v>
      </c>
      <c r="G2735" s="320">
        <v>72.900000000000006</v>
      </c>
      <c r="H2735" s="316">
        <v>3.6</v>
      </c>
      <c r="I2735" s="316">
        <v>53.4</v>
      </c>
    </row>
    <row r="2736" spans="3:9" x14ac:dyDescent="0.2">
      <c r="C2736" s="348">
        <v>44140.166666666672</v>
      </c>
      <c r="D2736" s="320">
        <v>1029</v>
      </c>
      <c r="E2736" s="320">
        <v>0</v>
      </c>
      <c r="F2736" s="320">
        <v>16.7</v>
      </c>
      <c r="G2736" s="320">
        <v>73.5</v>
      </c>
      <c r="H2736" s="316">
        <v>3</v>
      </c>
      <c r="I2736" s="316">
        <v>134.19999999999999</v>
      </c>
    </row>
    <row r="2737" spans="3:9" x14ac:dyDescent="0.2">
      <c r="C2737" s="348">
        <v>44140.208333333328</v>
      </c>
      <c r="D2737" s="320">
        <v>1029.4000000000001</v>
      </c>
      <c r="E2737" s="320">
        <v>0</v>
      </c>
      <c r="F2737" s="320">
        <v>16.7</v>
      </c>
      <c r="G2737" s="320">
        <v>72.099999999999994</v>
      </c>
      <c r="H2737" s="316">
        <v>3.4</v>
      </c>
      <c r="I2737" s="316">
        <v>130.80000000000001</v>
      </c>
    </row>
    <row r="2738" spans="3:9" x14ac:dyDescent="0.2">
      <c r="C2738" s="348">
        <v>44140.25</v>
      </c>
      <c r="D2738" s="320">
        <v>1029.7</v>
      </c>
      <c r="E2738" s="320">
        <v>0</v>
      </c>
      <c r="F2738" s="320">
        <v>18.2</v>
      </c>
      <c r="G2738" s="320">
        <v>67.5</v>
      </c>
      <c r="H2738" s="316">
        <v>2.5</v>
      </c>
      <c r="I2738" s="316">
        <v>238</v>
      </c>
    </row>
    <row r="2739" spans="3:9" x14ac:dyDescent="0.2">
      <c r="C2739" s="348">
        <v>44140.291666666672</v>
      </c>
      <c r="D2739" s="320">
        <v>1029.4000000000001</v>
      </c>
      <c r="E2739" s="320">
        <v>0</v>
      </c>
      <c r="F2739" s="320">
        <v>18.899999999999999</v>
      </c>
      <c r="G2739" s="320">
        <v>64.599999999999994</v>
      </c>
      <c r="H2739" s="316">
        <v>3.2</v>
      </c>
      <c r="I2739" s="316">
        <v>313.8</v>
      </c>
    </row>
    <row r="2740" spans="3:9" x14ac:dyDescent="0.2">
      <c r="C2740" s="348">
        <v>44140.333333333328</v>
      </c>
      <c r="D2740" s="320">
        <v>1028.8</v>
      </c>
      <c r="E2740" s="320">
        <v>0</v>
      </c>
      <c r="F2740" s="320">
        <v>19.899999999999999</v>
      </c>
      <c r="G2740" s="320">
        <v>60.2</v>
      </c>
      <c r="H2740" s="316">
        <v>4.7</v>
      </c>
      <c r="I2740" s="316">
        <v>310</v>
      </c>
    </row>
    <row r="2741" spans="3:9" x14ac:dyDescent="0.2">
      <c r="C2741" s="348">
        <v>44140.375</v>
      </c>
      <c r="D2741" s="320">
        <v>1027.8</v>
      </c>
      <c r="E2741" s="320">
        <v>0</v>
      </c>
      <c r="F2741" s="320">
        <v>20.399999999999999</v>
      </c>
      <c r="G2741" s="320">
        <v>57.2</v>
      </c>
      <c r="H2741" s="316">
        <v>6.8</v>
      </c>
      <c r="I2741" s="316">
        <v>261.2</v>
      </c>
    </row>
    <row r="2742" spans="3:9" x14ac:dyDescent="0.2">
      <c r="C2742" s="348">
        <v>44140.416666666672</v>
      </c>
      <c r="D2742" s="320">
        <v>1027.5</v>
      </c>
      <c r="E2742" s="320">
        <v>0</v>
      </c>
      <c r="F2742" s="320">
        <v>21</v>
      </c>
      <c r="G2742" s="320">
        <v>56.9</v>
      </c>
      <c r="H2742" s="316">
        <v>7.6</v>
      </c>
      <c r="I2742" s="316">
        <v>263.3</v>
      </c>
    </row>
    <row r="2743" spans="3:9" x14ac:dyDescent="0.2">
      <c r="C2743" s="348">
        <v>44140.458333333328</v>
      </c>
      <c r="D2743" s="320">
        <v>1026.5</v>
      </c>
      <c r="E2743" s="320">
        <v>0</v>
      </c>
      <c r="F2743" s="320">
        <v>20.8</v>
      </c>
      <c r="G2743" s="320">
        <v>58.9</v>
      </c>
      <c r="H2743" s="316">
        <v>8.1</v>
      </c>
      <c r="I2743" s="316">
        <v>240.4</v>
      </c>
    </row>
    <row r="2744" spans="3:9" x14ac:dyDescent="0.2">
      <c r="C2744" s="348">
        <v>44140.5</v>
      </c>
      <c r="D2744" s="320">
        <v>1026.0999999999999</v>
      </c>
      <c r="E2744" s="320">
        <v>0</v>
      </c>
      <c r="F2744" s="320">
        <v>20.7</v>
      </c>
      <c r="G2744" s="320">
        <v>59.8</v>
      </c>
      <c r="H2744" s="316">
        <v>8.1999999999999993</v>
      </c>
      <c r="I2744" s="316">
        <v>260.39999999999998</v>
      </c>
    </row>
    <row r="2745" spans="3:9" x14ac:dyDescent="0.2">
      <c r="C2745" s="348">
        <v>44140.541666666672</v>
      </c>
      <c r="D2745" s="320">
        <v>1026</v>
      </c>
      <c r="E2745" s="320">
        <v>0</v>
      </c>
      <c r="F2745" s="320">
        <v>20.8</v>
      </c>
      <c r="G2745" s="320">
        <v>58.4</v>
      </c>
      <c r="H2745" s="316">
        <v>8.1</v>
      </c>
      <c r="I2745" s="316">
        <v>260.7</v>
      </c>
    </row>
    <row r="2746" spans="3:9" x14ac:dyDescent="0.2">
      <c r="C2746" s="348">
        <v>44140.583333333328</v>
      </c>
      <c r="D2746" s="320">
        <v>1026.0999999999999</v>
      </c>
      <c r="E2746" s="320">
        <v>0</v>
      </c>
      <c r="F2746" s="320">
        <v>20.6</v>
      </c>
      <c r="G2746" s="320">
        <v>58.9</v>
      </c>
      <c r="H2746" s="316">
        <v>7.8</v>
      </c>
      <c r="I2746" s="316">
        <v>241.1</v>
      </c>
    </row>
    <row r="2747" spans="3:9" x14ac:dyDescent="0.2">
      <c r="C2747" s="348">
        <v>44140.625</v>
      </c>
      <c r="D2747" s="320">
        <v>1026.7</v>
      </c>
      <c r="E2747" s="320">
        <v>0</v>
      </c>
      <c r="F2747" s="320">
        <v>20.2</v>
      </c>
      <c r="G2747" s="320">
        <v>59.7</v>
      </c>
      <c r="H2747" s="316">
        <v>6.4</v>
      </c>
      <c r="I2747" s="316">
        <v>227.7</v>
      </c>
    </row>
    <row r="2748" spans="3:9" x14ac:dyDescent="0.2">
      <c r="C2748" s="348">
        <v>44140.666666666672</v>
      </c>
      <c r="D2748" s="320">
        <v>1027.2</v>
      </c>
      <c r="E2748" s="320">
        <v>0</v>
      </c>
      <c r="F2748" s="320">
        <v>19.7</v>
      </c>
      <c r="G2748" s="320">
        <v>61.3</v>
      </c>
      <c r="H2748" s="316">
        <v>6.5</v>
      </c>
      <c r="I2748" s="316">
        <v>231.3</v>
      </c>
    </row>
    <row r="2749" spans="3:9" x14ac:dyDescent="0.2">
      <c r="C2749" s="348">
        <v>44140.708333333328</v>
      </c>
      <c r="D2749" s="320">
        <v>1027.7</v>
      </c>
      <c r="E2749" s="320">
        <v>0</v>
      </c>
      <c r="F2749" s="320">
        <v>19.3</v>
      </c>
      <c r="G2749" s="320">
        <v>63.8</v>
      </c>
      <c r="H2749" s="316">
        <v>6.2</v>
      </c>
      <c r="I2749" s="316">
        <v>228.9</v>
      </c>
    </row>
    <row r="2750" spans="3:9" x14ac:dyDescent="0.2">
      <c r="C2750" s="348">
        <v>44140.75</v>
      </c>
      <c r="D2750" s="320">
        <v>1028.5</v>
      </c>
      <c r="E2750" s="320">
        <v>0</v>
      </c>
      <c r="F2750" s="320">
        <v>19</v>
      </c>
      <c r="G2750" s="320">
        <v>64.099999999999994</v>
      </c>
      <c r="H2750" s="316">
        <v>5.9</v>
      </c>
      <c r="I2750" s="316">
        <v>213.4</v>
      </c>
    </row>
    <row r="2751" spans="3:9" x14ac:dyDescent="0.2">
      <c r="C2751" s="348">
        <v>44140.791666666672</v>
      </c>
      <c r="D2751" s="320">
        <v>1029</v>
      </c>
      <c r="E2751" s="320">
        <v>0</v>
      </c>
      <c r="F2751" s="320">
        <v>18.899999999999999</v>
      </c>
      <c r="G2751" s="320">
        <v>63.2</v>
      </c>
      <c r="H2751" s="316">
        <v>5.2</v>
      </c>
      <c r="I2751" s="316">
        <v>231.3</v>
      </c>
    </row>
    <row r="2752" spans="3:9" x14ac:dyDescent="0.2">
      <c r="C2752" s="348">
        <v>44140.833333333328</v>
      </c>
      <c r="D2752" s="320">
        <v>1029.7</v>
      </c>
      <c r="E2752" s="320">
        <v>0</v>
      </c>
      <c r="F2752" s="320">
        <v>18.899999999999999</v>
      </c>
      <c r="G2752" s="320">
        <v>64.2</v>
      </c>
      <c r="H2752" s="316">
        <v>5.0999999999999996</v>
      </c>
      <c r="I2752" s="316">
        <v>228.8</v>
      </c>
    </row>
    <row r="2753" spans="3:9" x14ac:dyDescent="0.2">
      <c r="C2753" s="348">
        <v>44140.875</v>
      </c>
      <c r="D2753" s="320">
        <v>1029.8</v>
      </c>
      <c r="E2753" s="320">
        <v>0</v>
      </c>
      <c r="F2753" s="320">
        <v>18.8</v>
      </c>
      <c r="G2753" s="320">
        <v>64.5</v>
      </c>
      <c r="H2753" s="316">
        <v>4.7</v>
      </c>
      <c r="I2753" s="316">
        <v>221.4</v>
      </c>
    </row>
    <row r="2754" spans="3:9" x14ac:dyDescent="0.2">
      <c r="C2754" s="348">
        <v>44140.916666666672</v>
      </c>
      <c r="D2754" s="320">
        <v>1029.7</v>
      </c>
      <c r="E2754" s="320">
        <v>0</v>
      </c>
      <c r="F2754" s="320">
        <v>18.600000000000001</v>
      </c>
      <c r="G2754" s="320">
        <v>65.5</v>
      </c>
      <c r="H2754" s="316">
        <v>4.8</v>
      </c>
      <c r="I2754" s="316">
        <v>209.3</v>
      </c>
    </row>
    <row r="2755" spans="3:9" x14ac:dyDescent="0.2">
      <c r="C2755" s="348">
        <v>44140.958333333328</v>
      </c>
      <c r="D2755" s="320">
        <v>1029</v>
      </c>
      <c r="E2755" s="320">
        <v>0</v>
      </c>
      <c r="F2755" s="320">
        <v>18.399999999999999</v>
      </c>
      <c r="G2755" s="320">
        <v>65.8</v>
      </c>
      <c r="H2755" s="316">
        <v>5.2</v>
      </c>
      <c r="I2755" s="316">
        <v>224</v>
      </c>
    </row>
    <row r="2756" spans="3:9" x14ac:dyDescent="0.2">
      <c r="C2756" s="348">
        <v>44141</v>
      </c>
      <c r="D2756" s="320">
        <v>1028.4000000000001</v>
      </c>
      <c r="E2756" s="320">
        <v>0</v>
      </c>
      <c r="F2756" s="320">
        <v>18.2</v>
      </c>
      <c r="G2756" s="320">
        <v>66</v>
      </c>
      <c r="H2756" s="316">
        <v>4.7</v>
      </c>
      <c r="I2756" s="316">
        <v>217.5</v>
      </c>
    </row>
    <row r="2757" spans="3:9" x14ac:dyDescent="0.2">
      <c r="C2757" s="348">
        <v>44141.041666666672</v>
      </c>
      <c r="D2757" s="320">
        <v>1027.9000000000001</v>
      </c>
      <c r="E2757" s="320">
        <v>0</v>
      </c>
      <c r="F2757" s="320">
        <v>18.100000000000001</v>
      </c>
      <c r="G2757" s="320">
        <v>66.599999999999994</v>
      </c>
      <c r="H2757" s="316">
        <v>4.2</v>
      </c>
      <c r="I2757" s="316">
        <v>207.4</v>
      </c>
    </row>
    <row r="2758" spans="3:9" x14ac:dyDescent="0.2">
      <c r="C2758" s="348">
        <v>44141.083333333328</v>
      </c>
      <c r="D2758" s="320">
        <v>1027.3</v>
      </c>
      <c r="E2758" s="320">
        <v>0</v>
      </c>
      <c r="F2758" s="320">
        <v>18.100000000000001</v>
      </c>
      <c r="G2758" s="320">
        <v>67</v>
      </c>
      <c r="H2758" s="316">
        <v>4.2</v>
      </c>
      <c r="I2758" s="316">
        <v>219.8</v>
      </c>
    </row>
    <row r="2759" spans="3:9" x14ac:dyDescent="0.2">
      <c r="C2759" s="348">
        <v>44141.125</v>
      </c>
      <c r="D2759" s="320">
        <v>1026.9000000000001</v>
      </c>
      <c r="E2759" s="320">
        <v>0</v>
      </c>
      <c r="F2759" s="320">
        <v>18</v>
      </c>
      <c r="G2759" s="320">
        <v>67.5</v>
      </c>
      <c r="H2759" s="316">
        <v>4.2</v>
      </c>
      <c r="I2759" s="316">
        <v>257.10000000000002</v>
      </c>
    </row>
    <row r="2760" spans="3:9" x14ac:dyDescent="0.2">
      <c r="C2760" s="348">
        <v>44141.166666666672</v>
      </c>
      <c r="D2760" s="320">
        <v>1027</v>
      </c>
      <c r="E2760" s="320">
        <v>0</v>
      </c>
      <c r="F2760" s="320">
        <v>17.8</v>
      </c>
      <c r="G2760" s="320">
        <v>67.7</v>
      </c>
      <c r="H2760" s="316">
        <v>4</v>
      </c>
      <c r="I2760" s="316">
        <v>200.6</v>
      </c>
    </row>
    <row r="2761" spans="3:9" x14ac:dyDescent="0.2">
      <c r="C2761" s="348">
        <v>44141.208333333328</v>
      </c>
      <c r="D2761" s="320">
        <v>1027.3</v>
      </c>
      <c r="E2761" s="320">
        <v>0</v>
      </c>
      <c r="F2761" s="320">
        <v>17.899999999999999</v>
      </c>
      <c r="G2761" s="320">
        <v>67.5</v>
      </c>
      <c r="H2761" s="316">
        <v>4</v>
      </c>
      <c r="I2761" s="316">
        <v>195.4</v>
      </c>
    </row>
    <row r="2762" spans="3:9" x14ac:dyDescent="0.2">
      <c r="C2762" s="348">
        <v>44141.25</v>
      </c>
      <c r="D2762" s="320">
        <v>1027.5999999999999</v>
      </c>
      <c r="E2762" s="320">
        <v>0</v>
      </c>
      <c r="F2762" s="320">
        <v>18.2</v>
      </c>
      <c r="G2762" s="320">
        <v>66.5</v>
      </c>
      <c r="H2762" s="316">
        <v>2.9</v>
      </c>
      <c r="I2762" s="316">
        <v>42.1</v>
      </c>
    </row>
    <row r="2763" spans="3:9" x14ac:dyDescent="0.2">
      <c r="C2763" s="348">
        <v>44141.291666666672</v>
      </c>
      <c r="D2763" s="320">
        <v>1027.5999999999999</v>
      </c>
      <c r="E2763" s="320">
        <v>0</v>
      </c>
      <c r="F2763" s="320">
        <v>18.399999999999999</v>
      </c>
      <c r="G2763" s="320">
        <v>65.3</v>
      </c>
      <c r="H2763" s="316">
        <v>4.8</v>
      </c>
      <c r="I2763" s="316">
        <v>219.5</v>
      </c>
    </row>
    <row r="2764" spans="3:9" x14ac:dyDescent="0.2">
      <c r="C2764" s="348">
        <v>44141.333333333328</v>
      </c>
      <c r="D2764" s="320">
        <v>1027.7</v>
      </c>
      <c r="E2764" s="320">
        <v>0</v>
      </c>
      <c r="F2764" s="320">
        <v>18.600000000000001</v>
      </c>
      <c r="G2764" s="320">
        <v>64.5</v>
      </c>
      <c r="H2764" s="316">
        <v>5.8</v>
      </c>
      <c r="I2764" s="316">
        <v>228</v>
      </c>
    </row>
    <row r="2765" spans="3:9" x14ac:dyDescent="0.2">
      <c r="C2765" s="348">
        <v>44141.375</v>
      </c>
      <c r="D2765" s="320">
        <v>1027</v>
      </c>
      <c r="E2765" s="320">
        <v>0</v>
      </c>
      <c r="F2765" s="320">
        <v>19</v>
      </c>
      <c r="G2765" s="320">
        <v>63</v>
      </c>
      <c r="H2765" s="316">
        <v>5.9</v>
      </c>
      <c r="I2765" s="316">
        <v>246.7</v>
      </c>
    </row>
    <row r="2766" spans="3:9" x14ac:dyDescent="0.2">
      <c r="C2766" s="348">
        <v>44141.416666666672</v>
      </c>
      <c r="D2766" s="320">
        <v>1026.2</v>
      </c>
      <c r="E2766" s="320">
        <v>0</v>
      </c>
      <c r="F2766" s="320">
        <v>19.399999999999999</v>
      </c>
      <c r="G2766" s="320">
        <v>61.3</v>
      </c>
      <c r="H2766" s="316">
        <v>6.1</v>
      </c>
      <c r="I2766" s="316">
        <v>284.39999999999998</v>
      </c>
    </row>
    <row r="2767" spans="3:9" x14ac:dyDescent="0.2">
      <c r="C2767" s="348">
        <v>44141.458333333328</v>
      </c>
      <c r="D2767" s="320">
        <v>1025.4000000000001</v>
      </c>
      <c r="E2767" s="320">
        <v>0</v>
      </c>
      <c r="F2767" s="320">
        <v>19.399999999999999</v>
      </c>
      <c r="G2767" s="320">
        <v>61.9</v>
      </c>
      <c r="H2767" s="316">
        <v>6.6</v>
      </c>
      <c r="I2767" s="316">
        <v>293.60000000000002</v>
      </c>
    </row>
    <row r="2768" spans="3:9" x14ac:dyDescent="0.2">
      <c r="C2768" s="348">
        <v>44141.5</v>
      </c>
      <c r="D2768" s="320">
        <v>1024.8</v>
      </c>
      <c r="E2768" s="320">
        <v>0</v>
      </c>
      <c r="F2768" s="320">
        <v>19.2</v>
      </c>
      <c r="G2768" s="320">
        <v>63.5</v>
      </c>
      <c r="H2768" s="316">
        <v>6.6</v>
      </c>
      <c r="I2768" s="316">
        <v>292.5</v>
      </c>
    </row>
    <row r="2769" spans="3:9" x14ac:dyDescent="0.2">
      <c r="C2769" s="348">
        <v>44141.541666666672</v>
      </c>
      <c r="D2769" s="320">
        <v>1024.2</v>
      </c>
      <c r="E2769" s="320">
        <v>0</v>
      </c>
      <c r="F2769" s="320">
        <v>19</v>
      </c>
      <c r="G2769" s="320">
        <v>67.8</v>
      </c>
      <c r="H2769" s="316">
        <v>6.9</v>
      </c>
      <c r="I2769" s="316">
        <v>307</v>
      </c>
    </row>
    <row r="2770" spans="3:9" x14ac:dyDescent="0.2">
      <c r="C2770" s="348">
        <v>44141.583333333328</v>
      </c>
      <c r="D2770" s="320">
        <v>1024.0999999999999</v>
      </c>
      <c r="E2770" s="320">
        <v>0</v>
      </c>
      <c r="F2770" s="320">
        <v>18.7</v>
      </c>
      <c r="G2770" s="320">
        <v>68.3</v>
      </c>
      <c r="H2770" s="316">
        <v>6.4</v>
      </c>
      <c r="I2770" s="316">
        <v>302.10000000000002</v>
      </c>
    </row>
    <row r="2771" spans="3:9" x14ac:dyDescent="0.2">
      <c r="C2771" s="348">
        <v>44141.625</v>
      </c>
      <c r="D2771" s="320">
        <v>1024.4000000000001</v>
      </c>
      <c r="E2771" s="320">
        <v>0</v>
      </c>
      <c r="F2771" s="320">
        <v>18.7</v>
      </c>
      <c r="G2771" s="320">
        <v>66.099999999999994</v>
      </c>
      <c r="H2771" s="316">
        <v>7</v>
      </c>
      <c r="I2771" s="316">
        <v>280.89999999999998</v>
      </c>
    </row>
    <row r="2772" spans="3:9" x14ac:dyDescent="0.2">
      <c r="C2772" s="348">
        <v>44141.666666666672</v>
      </c>
      <c r="D2772" s="320">
        <v>1025.7</v>
      </c>
      <c r="E2772" s="320">
        <v>0</v>
      </c>
      <c r="F2772" s="320">
        <v>18.7</v>
      </c>
      <c r="G2772" s="320">
        <v>66.599999999999994</v>
      </c>
      <c r="H2772" s="316">
        <v>6.6</v>
      </c>
      <c r="I2772" s="316">
        <v>278.8</v>
      </c>
    </row>
    <row r="2773" spans="3:9" x14ac:dyDescent="0.2">
      <c r="C2773" s="348">
        <v>44141.708333333328</v>
      </c>
      <c r="D2773" s="320">
        <v>1026.7</v>
      </c>
      <c r="E2773" s="320">
        <v>0</v>
      </c>
      <c r="F2773" s="320">
        <v>17.899999999999999</v>
      </c>
      <c r="G2773" s="320">
        <v>70.7</v>
      </c>
      <c r="H2773" s="316">
        <v>4.5</v>
      </c>
      <c r="I2773" s="316">
        <v>309.60000000000002</v>
      </c>
    </row>
    <row r="2774" spans="3:9" x14ac:dyDescent="0.2">
      <c r="C2774" s="348">
        <v>44141.75</v>
      </c>
      <c r="D2774" s="320">
        <v>1027.5</v>
      </c>
      <c r="E2774" s="320">
        <v>0</v>
      </c>
      <c r="F2774" s="320">
        <v>17.399999999999999</v>
      </c>
      <c r="G2774" s="320">
        <v>75.3</v>
      </c>
      <c r="H2774" s="316">
        <v>3.4</v>
      </c>
      <c r="I2774" s="316">
        <v>357.2</v>
      </c>
    </row>
    <row r="2775" spans="3:9" x14ac:dyDescent="0.2">
      <c r="C2775" s="348">
        <v>44141.791666666672</v>
      </c>
      <c r="D2775" s="320">
        <v>1028.2</v>
      </c>
      <c r="E2775" s="320">
        <v>0</v>
      </c>
      <c r="F2775" s="320">
        <v>17.600000000000001</v>
      </c>
      <c r="G2775" s="320">
        <v>74</v>
      </c>
      <c r="H2775" s="316">
        <v>3.5</v>
      </c>
      <c r="I2775" s="316">
        <v>0.4</v>
      </c>
    </row>
    <row r="2776" spans="3:9" x14ac:dyDescent="0.2">
      <c r="C2776" s="348">
        <v>44141.833333333328</v>
      </c>
      <c r="D2776" s="320">
        <v>1028.5</v>
      </c>
      <c r="E2776" s="320">
        <v>0</v>
      </c>
      <c r="F2776" s="320">
        <v>17.7</v>
      </c>
      <c r="G2776" s="320">
        <v>73.400000000000006</v>
      </c>
      <c r="H2776" s="316">
        <v>3.1</v>
      </c>
      <c r="I2776" s="316">
        <v>351.9</v>
      </c>
    </row>
    <row r="2777" spans="3:9" x14ac:dyDescent="0.2">
      <c r="C2777" s="348">
        <v>44141.875</v>
      </c>
      <c r="D2777" s="320">
        <v>1028.3</v>
      </c>
      <c r="E2777" s="320">
        <v>0</v>
      </c>
      <c r="F2777" s="320">
        <v>17.399999999999999</v>
      </c>
      <c r="G2777" s="320">
        <v>73.900000000000006</v>
      </c>
      <c r="H2777" s="316">
        <v>3.1</v>
      </c>
      <c r="I2777" s="316">
        <v>324.7</v>
      </c>
    </row>
    <row r="2778" spans="3:9" x14ac:dyDescent="0.2">
      <c r="C2778" s="348">
        <v>44141.916666666672</v>
      </c>
      <c r="D2778" s="320">
        <v>1027.8</v>
      </c>
      <c r="E2778" s="320">
        <v>0</v>
      </c>
      <c r="F2778" s="320">
        <v>17.3</v>
      </c>
      <c r="G2778" s="320">
        <v>71.2</v>
      </c>
      <c r="H2778" s="316">
        <v>4</v>
      </c>
      <c r="I2778" s="316">
        <v>238.9</v>
      </c>
    </row>
    <row r="2779" spans="3:9" x14ac:dyDescent="0.2">
      <c r="C2779" s="348">
        <v>44141.958333333328</v>
      </c>
      <c r="D2779" s="320">
        <v>1027.5999999999999</v>
      </c>
      <c r="E2779" s="320">
        <v>0</v>
      </c>
      <c r="F2779" s="320">
        <v>17.8</v>
      </c>
      <c r="G2779" s="320">
        <v>67.400000000000006</v>
      </c>
      <c r="H2779" s="316">
        <v>4</v>
      </c>
      <c r="I2779" s="316">
        <v>124.1</v>
      </c>
    </row>
    <row r="2780" spans="3:9" x14ac:dyDescent="0.2">
      <c r="C2780" s="348">
        <v>44142</v>
      </c>
      <c r="D2780" s="320">
        <v>1027.0999999999999</v>
      </c>
      <c r="E2780" s="320">
        <v>0</v>
      </c>
      <c r="F2780" s="320">
        <v>17</v>
      </c>
      <c r="G2780" s="320">
        <v>71.8</v>
      </c>
      <c r="H2780" s="316">
        <v>3.7</v>
      </c>
      <c r="I2780" s="316">
        <v>12.2</v>
      </c>
    </row>
    <row r="2781" spans="3:9" x14ac:dyDescent="0.2">
      <c r="C2781" s="348">
        <v>44142.041666666672</v>
      </c>
      <c r="D2781" s="320">
        <v>1026.5999999999999</v>
      </c>
      <c r="E2781" s="320">
        <v>0</v>
      </c>
      <c r="F2781" s="320">
        <v>17</v>
      </c>
      <c r="G2781" s="320">
        <v>72.2</v>
      </c>
      <c r="H2781" s="316">
        <v>2.5</v>
      </c>
      <c r="I2781" s="316">
        <v>356</v>
      </c>
    </row>
    <row r="2782" spans="3:9" x14ac:dyDescent="0.2">
      <c r="C2782" s="348">
        <v>44142.083333333328</v>
      </c>
      <c r="D2782" s="320">
        <v>1026.5</v>
      </c>
      <c r="E2782" s="320">
        <v>0</v>
      </c>
      <c r="F2782" s="320">
        <v>17.7</v>
      </c>
      <c r="G2782" s="320">
        <v>67.900000000000006</v>
      </c>
      <c r="H2782" s="316">
        <v>3.1</v>
      </c>
      <c r="I2782" s="316">
        <v>219.4</v>
      </c>
    </row>
    <row r="2783" spans="3:9" x14ac:dyDescent="0.2">
      <c r="C2783" s="348">
        <v>44142.125</v>
      </c>
      <c r="D2783" s="320">
        <v>1026.5</v>
      </c>
      <c r="E2783" s="320">
        <v>0</v>
      </c>
      <c r="F2783" s="320">
        <v>18</v>
      </c>
      <c r="G2783" s="320">
        <v>65.400000000000006</v>
      </c>
      <c r="H2783" s="316">
        <v>5.0999999999999996</v>
      </c>
      <c r="I2783" s="316">
        <v>223.2</v>
      </c>
    </row>
    <row r="2784" spans="3:9" x14ac:dyDescent="0.2">
      <c r="C2784" s="348">
        <v>44142.166666666672</v>
      </c>
      <c r="D2784" s="320">
        <v>1026.9000000000001</v>
      </c>
      <c r="E2784" s="320">
        <v>0</v>
      </c>
      <c r="F2784" s="320">
        <v>18</v>
      </c>
      <c r="G2784" s="320">
        <v>65.7</v>
      </c>
      <c r="H2784" s="316">
        <v>5.2</v>
      </c>
      <c r="I2784" s="316">
        <v>207.5</v>
      </c>
    </row>
    <row r="2785" spans="3:9" x14ac:dyDescent="0.2">
      <c r="C2785" s="348">
        <v>44142.208333333328</v>
      </c>
      <c r="D2785" s="320">
        <v>1027.0999999999999</v>
      </c>
      <c r="E2785" s="320">
        <v>0</v>
      </c>
      <c r="F2785" s="320">
        <v>18.100000000000001</v>
      </c>
      <c r="G2785" s="320">
        <v>64.5</v>
      </c>
      <c r="H2785" s="316">
        <v>5.2</v>
      </c>
      <c r="I2785" s="316">
        <v>205.4</v>
      </c>
    </row>
    <row r="2786" spans="3:9" x14ac:dyDescent="0.2">
      <c r="C2786" s="348">
        <v>44142.25</v>
      </c>
      <c r="D2786" s="320">
        <v>1027.9000000000001</v>
      </c>
      <c r="E2786" s="320">
        <v>0</v>
      </c>
      <c r="F2786" s="320">
        <v>18.399999999999999</v>
      </c>
      <c r="G2786" s="320">
        <v>63.3</v>
      </c>
      <c r="H2786" s="316">
        <v>4.2</v>
      </c>
      <c r="I2786" s="316">
        <v>225</v>
      </c>
    </row>
    <row r="2787" spans="3:9" x14ac:dyDescent="0.2">
      <c r="C2787" s="348">
        <v>44142.291666666672</v>
      </c>
      <c r="D2787" s="320">
        <v>1028.0999999999999</v>
      </c>
      <c r="E2787" s="320">
        <v>0</v>
      </c>
      <c r="F2787" s="320">
        <v>18.399999999999999</v>
      </c>
      <c r="G2787" s="320">
        <v>64.400000000000006</v>
      </c>
      <c r="H2787" s="316">
        <v>3.7</v>
      </c>
      <c r="I2787" s="316">
        <v>295.7</v>
      </c>
    </row>
    <row r="2788" spans="3:9" x14ac:dyDescent="0.2">
      <c r="C2788" s="348">
        <v>44142.333333333328</v>
      </c>
      <c r="D2788" s="320">
        <v>1028.3</v>
      </c>
      <c r="E2788" s="320">
        <v>0</v>
      </c>
      <c r="F2788" s="320">
        <v>19</v>
      </c>
      <c r="G2788" s="320">
        <v>63.7</v>
      </c>
      <c r="H2788" s="316">
        <v>4.5</v>
      </c>
      <c r="I2788" s="316">
        <v>304.39999999999998</v>
      </c>
    </row>
    <row r="2789" spans="3:9" x14ac:dyDescent="0.2">
      <c r="C2789" s="348">
        <v>44142.375</v>
      </c>
      <c r="D2789" s="320">
        <v>1028.0999999999999</v>
      </c>
      <c r="E2789" s="320">
        <v>0</v>
      </c>
      <c r="F2789" s="320">
        <v>19.100000000000001</v>
      </c>
      <c r="G2789" s="320">
        <v>64.8</v>
      </c>
      <c r="H2789" s="316">
        <v>4.8</v>
      </c>
      <c r="I2789" s="316">
        <v>299.5</v>
      </c>
    </row>
    <row r="2790" spans="3:9" x14ac:dyDescent="0.2">
      <c r="C2790" s="348">
        <v>44142.416666666672</v>
      </c>
      <c r="D2790" s="298" t="s">
        <v>380</v>
      </c>
      <c r="E2790" s="298" t="s">
        <v>380</v>
      </c>
      <c r="F2790" s="298" t="s">
        <v>380</v>
      </c>
      <c r="G2790" s="298" t="s">
        <v>380</v>
      </c>
      <c r="H2790" s="298" t="s">
        <v>380</v>
      </c>
      <c r="I2790" s="298" t="s">
        <v>380</v>
      </c>
    </row>
    <row r="2791" spans="3:9" x14ac:dyDescent="0.2">
      <c r="C2791" s="348">
        <v>44142.458333333328</v>
      </c>
      <c r="D2791" s="320">
        <v>1028</v>
      </c>
      <c r="E2791" s="320">
        <v>0</v>
      </c>
      <c r="F2791" s="320">
        <v>19.3</v>
      </c>
      <c r="G2791" s="320">
        <v>65.7</v>
      </c>
      <c r="H2791" s="316">
        <v>5.3</v>
      </c>
      <c r="I2791" s="316">
        <v>313.39999999999998</v>
      </c>
    </row>
    <row r="2792" spans="3:9" x14ac:dyDescent="0.2">
      <c r="C2792" s="348">
        <v>44142.5</v>
      </c>
      <c r="D2792" s="320">
        <v>1027.9000000000001</v>
      </c>
      <c r="E2792" s="320">
        <v>0</v>
      </c>
      <c r="F2792" s="320">
        <v>18.7</v>
      </c>
      <c r="G2792" s="320">
        <v>68.599999999999994</v>
      </c>
      <c r="H2792" s="316">
        <v>5.0999999999999996</v>
      </c>
      <c r="I2792" s="316">
        <v>300.89999999999998</v>
      </c>
    </row>
    <row r="2793" spans="3:9" x14ac:dyDescent="0.2">
      <c r="C2793" s="348">
        <v>44142.541666666672</v>
      </c>
      <c r="D2793" s="320">
        <v>1028</v>
      </c>
      <c r="E2793" s="320">
        <v>0</v>
      </c>
      <c r="F2793" s="320">
        <v>18.8</v>
      </c>
      <c r="G2793" s="320">
        <v>67.599999999999994</v>
      </c>
      <c r="H2793" s="316">
        <v>4.8</v>
      </c>
      <c r="I2793" s="316">
        <v>312.89999999999998</v>
      </c>
    </row>
    <row r="2794" spans="3:9" x14ac:dyDescent="0.2">
      <c r="C2794" s="348">
        <v>44142.583333333328</v>
      </c>
      <c r="D2794" s="320">
        <v>1027.7</v>
      </c>
      <c r="E2794" s="320">
        <v>0</v>
      </c>
      <c r="F2794" s="320">
        <v>18.899999999999999</v>
      </c>
      <c r="G2794" s="320">
        <v>66.599999999999994</v>
      </c>
      <c r="H2794" s="316">
        <v>4.3</v>
      </c>
      <c r="I2794" s="316">
        <v>337.3</v>
      </c>
    </row>
    <row r="2795" spans="3:9" x14ac:dyDescent="0.2">
      <c r="C2795" s="348">
        <v>44142.625</v>
      </c>
      <c r="D2795" s="320">
        <v>1027.9000000000001</v>
      </c>
      <c r="E2795" s="320">
        <v>0</v>
      </c>
      <c r="F2795" s="320">
        <v>18.899999999999999</v>
      </c>
      <c r="G2795" s="320">
        <v>66</v>
      </c>
      <c r="H2795" s="316">
        <v>4.0999999999999996</v>
      </c>
      <c r="I2795" s="316">
        <v>349.4</v>
      </c>
    </row>
    <row r="2796" spans="3:9" x14ac:dyDescent="0.2">
      <c r="C2796" s="348">
        <v>44142.666666666672</v>
      </c>
      <c r="D2796" s="320">
        <v>1027.9000000000001</v>
      </c>
      <c r="E2796" s="320">
        <v>0</v>
      </c>
      <c r="F2796" s="320">
        <v>18.7</v>
      </c>
      <c r="G2796" s="320">
        <v>65.5</v>
      </c>
      <c r="H2796" s="316">
        <v>3.9</v>
      </c>
      <c r="I2796" s="316">
        <v>349.9</v>
      </c>
    </row>
    <row r="2797" spans="3:9" x14ac:dyDescent="0.2">
      <c r="C2797" s="348">
        <v>44142.708333333328</v>
      </c>
      <c r="D2797" s="320">
        <v>1029</v>
      </c>
      <c r="E2797" s="320">
        <v>0</v>
      </c>
      <c r="F2797" s="320">
        <v>18.899999999999999</v>
      </c>
      <c r="G2797" s="320">
        <v>64.8</v>
      </c>
      <c r="H2797" s="316">
        <v>4.0999999999999996</v>
      </c>
      <c r="I2797" s="316">
        <v>266.89999999999998</v>
      </c>
    </row>
    <row r="2798" spans="3:9" x14ac:dyDescent="0.2">
      <c r="C2798" s="348">
        <v>44142.75</v>
      </c>
      <c r="D2798" s="320">
        <v>1029.5999999999999</v>
      </c>
      <c r="E2798" s="320">
        <v>0</v>
      </c>
      <c r="F2798" s="320">
        <v>17.899999999999999</v>
      </c>
      <c r="G2798" s="320">
        <v>70.5</v>
      </c>
      <c r="H2798" s="316">
        <v>2.6</v>
      </c>
      <c r="I2798" s="316">
        <v>333.1</v>
      </c>
    </row>
    <row r="2799" spans="3:9" x14ac:dyDescent="0.2">
      <c r="C2799" s="348">
        <v>44142.791666666672</v>
      </c>
      <c r="D2799" s="320">
        <v>1030.3</v>
      </c>
      <c r="E2799" s="320">
        <v>0</v>
      </c>
      <c r="F2799" s="320">
        <v>17.399999999999999</v>
      </c>
      <c r="G2799" s="320">
        <v>74.599999999999994</v>
      </c>
      <c r="H2799" s="316">
        <v>2.8</v>
      </c>
      <c r="I2799" s="316">
        <v>27</v>
      </c>
    </row>
    <row r="2800" spans="3:9" x14ac:dyDescent="0.2">
      <c r="C2800" s="348">
        <v>44142.833333333328</v>
      </c>
      <c r="D2800" s="320">
        <v>1030.4000000000001</v>
      </c>
      <c r="E2800" s="320">
        <v>0</v>
      </c>
      <c r="F2800" s="320">
        <v>17.100000000000001</v>
      </c>
      <c r="G2800" s="320">
        <v>74.900000000000006</v>
      </c>
      <c r="H2800" s="316">
        <v>2.4</v>
      </c>
      <c r="I2800" s="316">
        <v>351.2</v>
      </c>
    </row>
    <row r="2801" spans="3:9" x14ac:dyDescent="0.2">
      <c r="C2801" s="348">
        <v>44142.875</v>
      </c>
      <c r="D2801" s="320">
        <v>1030.5</v>
      </c>
      <c r="E2801" s="320">
        <v>0</v>
      </c>
      <c r="F2801" s="320">
        <v>17.100000000000001</v>
      </c>
      <c r="G2801" s="320">
        <v>72.8</v>
      </c>
      <c r="H2801" s="316">
        <v>2.5</v>
      </c>
      <c r="I2801" s="316">
        <v>125.8</v>
      </c>
    </row>
    <row r="2802" spans="3:9" x14ac:dyDescent="0.2">
      <c r="C2802" s="348">
        <v>44142.916666666672</v>
      </c>
      <c r="D2802" s="320">
        <v>1030.5</v>
      </c>
      <c r="E2802" s="320">
        <v>0</v>
      </c>
      <c r="F2802" s="320">
        <v>17</v>
      </c>
      <c r="G2802" s="320">
        <v>73.5</v>
      </c>
      <c r="H2802" s="316">
        <v>2.5</v>
      </c>
      <c r="I2802" s="316">
        <v>344.9</v>
      </c>
    </row>
    <row r="2803" spans="3:9" x14ac:dyDescent="0.2">
      <c r="C2803" s="348">
        <v>44142.958333333328</v>
      </c>
      <c r="D2803" s="320">
        <v>1030.2</v>
      </c>
      <c r="E2803" s="320">
        <v>0</v>
      </c>
      <c r="F2803" s="320">
        <v>17.399999999999999</v>
      </c>
      <c r="G2803" s="320">
        <v>70</v>
      </c>
      <c r="H2803" s="316">
        <v>2.8</v>
      </c>
      <c r="I2803" s="316">
        <v>340.5</v>
      </c>
    </row>
    <row r="2804" spans="3:9" x14ac:dyDescent="0.2">
      <c r="C2804" s="348">
        <v>44143</v>
      </c>
      <c r="D2804" s="320">
        <v>1029.5999999999999</v>
      </c>
      <c r="E2804" s="320">
        <v>0</v>
      </c>
      <c r="F2804" s="320">
        <v>17.2</v>
      </c>
      <c r="G2804" s="320">
        <v>70.7</v>
      </c>
      <c r="H2804" s="316">
        <v>3</v>
      </c>
      <c r="I2804" s="316">
        <v>17.100000000000001</v>
      </c>
    </row>
    <row r="2805" spans="3:9" x14ac:dyDescent="0.2">
      <c r="C2805" s="348">
        <v>44143.041666666672</v>
      </c>
      <c r="D2805" s="320">
        <v>1029.3</v>
      </c>
      <c r="E2805" s="320">
        <v>0</v>
      </c>
      <c r="F2805" s="320">
        <v>16.600000000000001</v>
      </c>
      <c r="G2805" s="320">
        <v>72.599999999999994</v>
      </c>
      <c r="H2805" s="316">
        <v>2.7</v>
      </c>
      <c r="I2805" s="316">
        <v>40.4</v>
      </c>
    </row>
    <row r="2806" spans="3:9" x14ac:dyDescent="0.2">
      <c r="C2806" s="348">
        <v>44143.083333333328</v>
      </c>
      <c r="D2806" s="320">
        <v>1029.2</v>
      </c>
      <c r="E2806" s="320">
        <v>0</v>
      </c>
      <c r="F2806" s="320">
        <v>16.3</v>
      </c>
      <c r="G2806" s="320">
        <v>72.099999999999994</v>
      </c>
      <c r="H2806" s="316">
        <v>3.3</v>
      </c>
      <c r="I2806" s="316">
        <v>94.2</v>
      </c>
    </row>
    <row r="2807" spans="3:9" x14ac:dyDescent="0.2">
      <c r="C2807" s="348">
        <v>44143.125</v>
      </c>
      <c r="D2807" s="320">
        <v>1029.3</v>
      </c>
      <c r="E2807" s="320">
        <v>0</v>
      </c>
      <c r="F2807" s="320">
        <v>16.399999999999999</v>
      </c>
      <c r="G2807" s="320">
        <v>73</v>
      </c>
      <c r="H2807" s="316">
        <v>2.4</v>
      </c>
      <c r="I2807" s="316">
        <v>11</v>
      </c>
    </row>
    <row r="2808" spans="3:9" x14ac:dyDescent="0.2">
      <c r="C2808" s="348">
        <v>44143.166666666672</v>
      </c>
      <c r="D2808" s="320">
        <v>1029.5999999999999</v>
      </c>
      <c r="E2808" s="320">
        <v>0</v>
      </c>
      <c r="F2808" s="320">
        <v>16.600000000000001</v>
      </c>
      <c r="G2808" s="320">
        <v>73.8</v>
      </c>
      <c r="H2808" s="316">
        <v>2.5</v>
      </c>
      <c r="I2808" s="316">
        <v>331.4</v>
      </c>
    </row>
    <row r="2809" spans="3:9" x14ac:dyDescent="0.2">
      <c r="C2809" s="348">
        <v>44143.208333333328</v>
      </c>
      <c r="D2809" s="320">
        <v>1030.2</v>
      </c>
      <c r="E2809" s="320">
        <v>0</v>
      </c>
      <c r="F2809" s="320">
        <v>16.600000000000001</v>
      </c>
      <c r="G2809" s="320">
        <v>74.599999999999994</v>
      </c>
      <c r="H2809" s="316">
        <v>2.8</v>
      </c>
      <c r="I2809" s="316">
        <v>20</v>
      </c>
    </row>
    <row r="2810" spans="3:9" x14ac:dyDescent="0.2">
      <c r="C2810" s="348">
        <v>44143.25</v>
      </c>
      <c r="D2810" s="320">
        <v>1030.2</v>
      </c>
      <c r="E2810" s="320">
        <v>0</v>
      </c>
      <c r="F2810" s="320">
        <v>17.600000000000001</v>
      </c>
      <c r="G2810" s="320">
        <v>69.2</v>
      </c>
      <c r="H2810" s="316">
        <v>3.6</v>
      </c>
      <c r="I2810" s="316">
        <v>18.899999999999999</v>
      </c>
    </row>
    <row r="2811" spans="3:9" x14ac:dyDescent="0.2">
      <c r="C2811" s="348">
        <v>44143.291666666672</v>
      </c>
      <c r="D2811" s="320">
        <v>1030.7</v>
      </c>
      <c r="E2811" s="320">
        <v>0</v>
      </c>
      <c r="F2811" s="320">
        <v>17.8</v>
      </c>
      <c r="G2811" s="320">
        <v>74.8</v>
      </c>
      <c r="H2811" s="316">
        <v>3.7</v>
      </c>
      <c r="I2811" s="316">
        <v>337.3</v>
      </c>
    </row>
    <row r="2812" spans="3:9" x14ac:dyDescent="0.2">
      <c r="C2812" s="348">
        <v>44143.333333333328</v>
      </c>
      <c r="D2812" s="320">
        <v>1030.3</v>
      </c>
      <c r="E2812" s="320">
        <v>0</v>
      </c>
      <c r="F2812" s="320">
        <v>18.600000000000001</v>
      </c>
      <c r="G2812" s="320">
        <v>70.3</v>
      </c>
      <c r="H2812" s="316">
        <v>3.6</v>
      </c>
      <c r="I2812" s="316">
        <v>350.3</v>
      </c>
    </row>
    <row r="2813" spans="3:9" x14ac:dyDescent="0.2">
      <c r="C2813" s="348">
        <v>44143.375</v>
      </c>
      <c r="D2813" s="320">
        <v>1029.8</v>
      </c>
      <c r="E2813" s="320">
        <v>0</v>
      </c>
      <c r="F2813" s="320">
        <v>19.2</v>
      </c>
      <c r="G2813" s="320">
        <v>65.599999999999994</v>
      </c>
      <c r="H2813" s="316">
        <v>5.0999999999999996</v>
      </c>
      <c r="I2813" s="316">
        <v>352.2</v>
      </c>
    </row>
    <row r="2814" spans="3:9" x14ac:dyDescent="0.2">
      <c r="C2814" s="348">
        <v>44143.416666666672</v>
      </c>
      <c r="D2814" s="320">
        <v>1029.3</v>
      </c>
      <c r="E2814" s="320">
        <v>0</v>
      </c>
      <c r="F2814" s="320">
        <v>19.2</v>
      </c>
      <c r="G2814" s="320">
        <v>66.5</v>
      </c>
      <c r="H2814" s="316">
        <v>5.0999999999999996</v>
      </c>
      <c r="I2814" s="316">
        <v>355.5</v>
      </c>
    </row>
    <row r="2815" spans="3:9" x14ac:dyDescent="0.2">
      <c r="C2815" s="348">
        <v>44143.458333333328</v>
      </c>
      <c r="D2815" s="320">
        <v>1028.8</v>
      </c>
      <c r="E2815" s="320">
        <v>0</v>
      </c>
      <c r="F2815" s="320">
        <v>20.2</v>
      </c>
      <c r="G2815" s="320">
        <v>62.9</v>
      </c>
      <c r="H2815" s="316">
        <v>5.5</v>
      </c>
      <c r="I2815" s="316">
        <v>350.7</v>
      </c>
    </row>
    <row r="2816" spans="3:9" x14ac:dyDescent="0.2">
      <c r="C2816" s="348">
        <v>44143.5</v>
      </c>
      <c r="D2816" s="320">
        <v>1028.0999999999999</v>
      </c>
      <c r="E2816" s="320">
        <v>0</v>
      </c>
      <c r="F2816" s="320">
        <v>19.7</v>
      </c>
      <c r="G2816" s="320">
        <v>66.599999999999994</v>
      </c>
      <c r="H2816" s="316">
        <v>5.5</v>
      </c>
      <c r="I2816" s="316">
        <v>355</v>
      </c>
    </row>
    <row r="2817" spans="3:9" x14ac:dyDescent="0.2">
      <c r="C2817" s="348">
        <v>44143.541666666672</v>
      </c>
      <c r="D2817" s="320">
        <v>1027.5999999999999</v>
      </c>
      <c r="E2817" s="320">
        <v>0</v>
      </c>
      <c r="F2817" s="320">
        <v>20.2</v>
      </c>
      <c r="G2817" s="320">
        <v>62.5</v>
      </c>
      <c r="H2817" s="316">
        <v>5.4</v>
      </c>
      <c r="I2817" s="316">
        <v>347.7</v>
      </c>
    </row>
    <row r="2818" spans="3:9" x14ac:dyDescent="0.2">
      <c r="C2818" s="348">
        <v>44143.583333333328</v>
      </c>
      <c r="D2818" s="320">
        <v>1027.2</v>
      </c>
      <c r="E2818" s="320">
        <v>0</v>
      </c>
      <c r="F2818" s="320">
        <v>20.2</v>
      </c>
      <c r="G2818" s="320">
        <v>63.5</v>
      </c>
      <c r="H2818" s="316">
        <v>4.7</v>
      </c>
      <c r="I2818" s="316">
        <v>341.1</v>
      </c>
    </row>
    <row r="2819" spans="3:9" x14ac:dyDescent="0.2">
      <c r="C2819" s="348">
        <v>44143.625</v>
      </c>
      <c r="D2819" s="320">
        <v>1027</v>
      </c>
      <c r="E2819" s="320">
        <v>0</v>
      </c>
      <c r="F2819" s="320">
        <v>20.2</v>
      </c>
      <c r="G2819" s="320">
        <v>65.099999999999994</v>
      </c>
      <c r="H2819" s="316">
        <v>5.2</v>
      </c>
      <c r="I2819" s="316">
        <v>350.8</v>
      </c>
    </row>
    <row r="2820" spans="3:9" x14ac:dyDescent="0.2">
      <c r="C2820" s="348">
        <v>44143.666666666672</v>
      </c>
      <c r="D2820" s="320">
        <v>1027.2</v>
      </c>
      <c r="E2820" s="320">
        <v>0</v>
      </c>
      <c r="F2820" s="320">
        <v>20.3</v>
      </c>
      <c r="G2820" s="320">
        <v>63.3</v>
      </c>
      <c r="H2820" s="316">
        <v>6.5</v>
      </c>
      <c r="I2820" s="316">
        <v>298.7</v>
      </c>
    </row>
    <row r="2821" spans="3:9" x14ac:dyDescent="0.2">
      <c r="C2821" s="348">
        <v>44143.708333333328</v>
      </c>
      <c r="D2821" s="320">
        <v>1028.2</v>
      </c>
      <c r="E2821" s="320">
        <v>0</v>
      </c>
      <c r="F2821" s="320">
        <v>20.399999999999999</v>
      </c>
      <c r="G2821" s="320">
        <v>60</v>
      </c>
      <c r="H2821" s="316">
        <v>6.3</v>
      </c>
      <c r="I2821" s="316">
        <v>272.2</v>
      </c>
    </row>
    <row r="2822" spans="3:9" x14ac:dyDescent="0.2">
      <c r="C2822" s="348">
        <v>44143.75</v>
      </c>
      <c r="D2822" s="320">
        <v>1028.8</v>
      </c>
      <c r="E2822" s="320">
        <v>0</v>
      </c>
      <c r="F2822" s="320">
        <v>19.7</v>
      </c>
      <c r="G2822" s="320">
        <v>64.3</v>
      </c>
      <c r="H2822" s="316">
        <v>5.9</v>
      </c>
      <c r="I2822" s="316">
        <v>241.3</v>
      </c>
    </row>
    <row r="2823" spans="3:9" x14ac:dyDescent="0.2">
      <c r="C2823" s="348">
        <v>44143.791666666672</v>
      </c>
      <c r="D2823" s="320">
        <v>1029</v>
      </c>
      <c r="E2823" s="320">
        <v>0</v>
      </c>
      <c r="F2823" s="320">
        <v>19.600000000000001</v>
      </c>
      <c r="G2823" s="320">
        <v>63.4</v>
      </c>
      <c r="H2823" s="316">
        <v>6.3</v>
      </c>
      <c r="I2823" s="316">
        <v>203.3</v>
      </c>
    </row>
    <row r="2824" spans="3:9" x14ac:dyDescent="0.2">
      <c r="C2824" s="348">
        <v>44143.833333333328</v>
      </c>
      <c r="D2824" s="320">
        <v>1029.5999999999999</v>
      </c>
      <c r="E2824" s="320">
        <v>0</v>
      </c>
      <c r="F2824" s="320">
        <v>19.5</v>
      </c>
      <c r="G2824" s="320">
        <v>64</v>
      </c>
      <c r="H2824" s="316">
        <v>6.4</v>
      </c>
      <c r="I2824" s="316">
        <v>200.7</v>
      </c>
    </row>
    <row r="2825" spans="3:9" x14ac:dyDescent="0.2">
      <c r="C2825" s="348">
        <v>44143.875</v>
      </c>
      <c r="D2825" s="320">
        <v>1029.7</v>
      </c>
      <c r="E2825" s="320">
        <v>0</v>
      </c>
      <c r="F2825" s="320">
        <v>19.3</v>
      </c>
      <c r="G2825" s="320">
        <v>65.3</v>
      </c>
      <c r="H2825" s="316">
        <v>6.1</v>
      </c>
      <c r="I2825" s="316">
        <v>202.2</v>
      </c>
    </row>
    <row r="2826" spans="3:9" x14ac:dyDescent="0.2">
      <c r="C2826" s="348">
        <v>44143.916666666672</v>
      </c>
      <c r="D2826" s="320">
        <v>1029.5</v>
      </c>
      <c r="E2826" s="320">
        <v>0</v>
      </c>
      <c r="F2826" s="320">
        <v>19.2</v>
      </c>
      <c r="G2826" s="320">
        <v>65.3</v>
      </c>
      <c r="H2826" s="316">
        <v>5.8</v>
      </c>
      <c r="I2826" s="316">
        <v>205.8</v>
      </c>
    </row>
    <row r="2827" spans="3:9" x14ac:dyDescent="0.2">
      <c r="C2827" s="348">
        <v>44143.958333333328</v>
      </c>
      <c r="D2827" s="320">
        <v>1028.8</v>
      </c>
      <c r="E2827" s="320">
        <v>0</v>
      </c>
      <c r="F2827" s="320">
        <v>18.899999999999999</v>
      </c>
      <c r="G2827" s="320">
        <v>65.5</v>
      </c>
      <c r="H2827" s="316">
        <v>6</v>
      </c>
      <c r="I2827" s="316">
        <v>205.8</v>
      </c>
    </row>
    <row r="2828" spans="3:9" x14ac:dyDescent="0.2">
      <c r="C2828" s="348">
        <v>44144</v>
      </c>
      <c r="D2828" s="320">
        <v>1028.5999999999999</v>
      </c>
      <c r="E2828" s="320">
        <v>0</v>
      </c>
      <c r="F2828" s="320">
        <v>19.100000000000001</v>
      </c>
      <c r="G2828" s="320">
        <v>62.2</v>
      </c>
      <c r="H2828" s="316">
        <v>5.8</v>
      </c>
      <c r="I2828" s="316">
        <v>195.8</v>
      </c>
    </row>
    <row r="2829" spans="3:9" x14ac:dyDescent="0.2">
      <c r="C2829" s="348">
        <v>44144.041666666672</v>
      </c>
      <c r="D2829" s="320">
        <v>1028.2</v>
      </c>
      <c r="E2829" s="320">
        <v>0</v>
      </c>
      <c r="F2829" s="320">
        <v>19</v>
      </c>
      <c r="G2829" s="320">
        <v>61.4</v>
      </c>
      <c r="H2829" s="316">
        <v>5.8</v>
      </c>
      <c r="I2829" s="316">
        <v>196.7</v>
      </c>
    </row>
    <row r="2830" spans="3:9" x14ac:dyDescent="0.2">
      <c r="C2830" s="348">
        <v>44144.083333333328</v>
      </c>
      <c r="D2830" s="320">
        <v>1027.8</v>
      </c>
      <c r="E2830" s="320">
        <v>0</v>
      </c>
      <c r="F2830" s="320">
        <v>19</v>
      </c>
      <c r="G2830" s="320">
        <v>61.9</v>
      </c>
      <c r="H2830" s="316">
        <v>4.8</v>
      </c>
      <c r="I2830" s="316">
        <v>196</v>
      </c>
    </row>
    <row r="2831" spans="3:9" x14ac:dyDescent="0.2">
      <c r="C2831" s="348">
        <v>44144.125</v>
      </c>
      <c r="D2831" s="320">
        <v>1028.0999999999999</v>
      </c>
      <c r="E2831" s="320">
        <v>0</v>
      </c>
      <c r="F2831" s="320">
        <v>19</v>
      </c>
      <c r="G2831" s="320">
        <v>65</v>
      </c>
      <c r="H2831" s="316">
        <v>3.2</v>
      </c>
      <c r="I2831" s="316">
        <v>255.7</v>
      </c>
    </row>
    <row r="2832" spans="3:9" x14ac:dyDescent="0.2">
      <c r="C2832" s="348">
        <v>44144.166666666672</v>
      </c>
      <c r="D2832" s="320">
        <v>1028.2</v>
      </c>
      <c r="E2832" s="320">
        <v>0</v>
      </c>
      <c r="F2832" s="320">
        <v>18.5</v>
      </c>
      <c r="G2832" s="320">
        <v>70.8</v>
      </c>
      <c r="H2832" s="316">
        <v>3.4</v>
      </c>
      <c r="I2832" s="316">
        <v>359.8</v>
      </c>
    </row>
    <row r="2833" spans="3:9" x14ac:dyDescent="0.2">
      <c r="C2833" s="348">
        <v>44144.208333333328</v>
      </c>
      <c r="D2833" s="320">
        <v>1028.8</v>
      </c>
      <c r="E2833" s="320">
        <v>0</v>
      </c>
      <c r="F2833" s="320">
        <v>18.399999999999999</v>
      </c>
      <c r="G2833" s="320">
        <v>66.8</v>
      </c>
      <c r="H2833" s="316">
        <v>3.8</v>
      </c>
      <c r="I2833" s="316">
        <v>221.2</v>
      </c>
    </row>
    <row r="2834" spans="3:9" x14ac:dyDescent="0.2">
      <c r="C2834" s="348">
        <v>44144.25</v>
      </c>
      <c r="D2834" s="320">
        <v>1029.7</v>
      </c>
      <c r="E2834" s="320">
        <v>0</v>
      </c>
      <c r="F2834" s="320">
        <v>18.8</v>
      </c>
      <c r="G2834" s="320">
        <v>63.2</v>
      </c>
      <c r="H2834" s="316">
        <v>4.7</v>
      </c>
      <c r="I2834" s="316">
        <v>197.6</v>
      </c>
    </row>
    <row r="2835" spans="3:9" x14ac:dyDescent="0.2">
      <c r="C2835" s="348">
        <v>44144.291666666672</v>
      </c>
      <c r="D2835" s="320">
        <v>1029.8</v>
      </c>
      <c r="E2835" s="320">
        <v>0</v>
      </c>
      <c r="F2835" s="320">
        <v>19</v>
      </c>
      <c r="G2835" s="320">
        <v>62.2</v>
      </c>
      <c r="H2835" s="316">
        <v>4.7</v>
      </c>
      <c r="I2835" s="316">
        <v>211.5</v>
      </c>
    </row>
    <row r="2836" spans="3:9" x14ac:dyDescent="0.2">
      <c r="C2836" s="348">
        <v>44144.333333333328</v>
      </c>
      <c r="D2836" s="320">
        <v>1029.8</v>
      </c>
      <c r="E2836" s="320">
        <v>0</v>
      </c>
      <c r="F2836" s="320">
        <v>19.2</v>
      </c>
      <c r="G2836" s="320">
        <v>61.6</v>
      </c>
      <c r="H2836" s="316">
        <v>4.9000000000000004</v>
      </c>
      <c r="I2836" s="316">
        <v>233</v>
      </c>
    </row>
    <row r="2837" spans="3:9" x14ac:dyDescent="0.2">
      <c r="C2837" s="348">
        <v>44144.375</v>
      </c>
      <c r="D2837" s="320">
        <v>1029.5999999999999</v>
      </c>
      <c r="E2837" s="320">
        <v>0</v>
      </c>
      <c r="F2837" s="320">
        <v>19.899999999999999</v>
      </c>
      <c r="G2837" s="320">
        <v>59.5</v>
      </c>
      <c r="H2837" s="316">
        <v>3.6</v>
      </c>
      <c r="I2837" s="316">
        <v>300.89999999999998</v>
      </c>
    </row>
    <row r="2838" spans="3:9" x14ac:dyDescent="0.2">
      <c r="C2838" s="348">
        <v>44144.416666666672</v>
      </c>
      <c r="D2838" s="320">
        <v>1028.7</v>
      </c>
      <c r="E2838" s="320">
        <v>0</v>
      </c>
      <c r="F2838" s="320">
        <v>19.899999999999999</v>
      </c>
      <c r="G2838" s="320">
        <v>61.5</v>
      </c>
      <c r="H2838" s="316">
        <v>4.0999999999999996</v>
      </c>
      <c r="I2838" s="316">
        <v>319.39999999999998</v>
      </c>
    </row>
    <row r="2839" spans="3:9" x14ac:dyDescent="0.2">
      <c r="C2839" s="348">
        <v>44144.458333333328</v>
      </c>
      <c r="D2839" s="320">
        <v>1028.0999999999999</v>
      </c>
      <c r="E2839" s="320">
        <v>0</v>
      </c>
      <c r="F2839" s="320">
        <v>20.100000000000001</v>
      </c>
      <c r="G2839" s="320">
        <v>61.3</v>
      </c>
      <c r="H2839" s="316">
        <v>5.2</v>
      </c>
      <c r="I2839" s="316">
        <v>290.5</v>
      </c>
    </row>
    <row r="2840" spans="3:9" x14ac:dyDescent="0.2">
      <c r="C2840" s="348">
        <v>44144.5</v>
      </c>
      <c r="D2840" s="320">
        <v>1027.4000000000001</v>
      </c>
      <c r="E2840" s="320">
        <v>0</v>
      </c>
      <c r="F2840" s="320">
        <v>19.8</v>
      </c>
      <c r="G2840" s="320">
        <v>63.3</v>
      </c>
      <c r="H2840" s="316">
        <v>5.3</v>
      </c>
      <c r="I2840" s="316">
        <v>305.39999999999998</v>
      </c>
    </row>
    <row r="2841" spans="3:9" x14ac:dyDescent="0.2">
      <c r="C2841" s="348">
        <v>44144.541666666672</v>
      </c>
      <c r="D2841" s="320">
        <v>1026.7</v>
      </c>
      <c r="E2841" s="320">
        <v>0</v>
      </c>
      <c r="F2841" s="320">
        <v>19.2</v>
      </c>
      <c r="G2841" s="320">
        <v>67.900000000000006</v>
      </c>
      <c r="H2841" s="316">
        <v>5.4</v>
      </c>
      <c r="I2841" s="316">
        <v>304.2</v>
      </c>
    </row>
    <row r="2842" spans="3:9" x14ac:dyDescent="0.2">
      <c r="C2842" s="348">
        <v>44144.583333333328</v>
      </c>
      <c r="D2842" s="320">
        <v>1027</v>
      </c>
      <c r="E2842" s="320">
        <v>0</v>
      </c>
      <c r="F2842" s="320">
        <v>19.3</v>
      </c>
      <c r="G2842" s="320">
        <v>66</v>
      </c>
      <c r="H2842" s="316">
        <v>6.2</v>
      </c>
      <c r="I2842" s="316">
        <v>291.7</v>
      </c>
    </row>
    <row r="2843" spans="3:9" x14ac:dyDescent="0.2">
      <c r="C2843" s="348">
        <v>44144.625</v>
      </c>
      <c r="D2843" s="320">
        <v>1027.0999999999999</v>
      </c>
      <c r="E2843" s="320">
        <v>0</v>
      </c>
      <c r="F2843" s="320">
        <v>19.399999999999999</v>
      </c>
      <c r="G2843" s="320">
        <v>65.599999999999994</v>
      </c>
      <c r="H2843" s="316">
        <v>5.7</v>
      </c>
      <c r="I2843" s="316">
        <v>295.7</v>
      </c>
    </row>
    <row r="2844" spans="3:9" x14ac:dyDescent="0.2">
      <c r="C2844" s="348">
        <v>44144.666666666672</v>
      </c>
      <c r="D2844" s="320">
        <v>1027.7</v>
      </c>
      <c r="E2844" s="320">
        <v>0</v>
      </c>
      <c r="F2844" s="320">
        <v>18.600000000000001</v>
      </c>
      <c r="G2844" s="320">
        <v>70.599999999999994</v>
      </c>
      <c r="H2844" s="316">
        <v>5.9</v>
      </c>
      <c r="I2844" s="316">
        <v>284.8</v>
      </c>
    </row>
    <row r="2845" spans="3:9" x14ac:dyDescent="0.2">
      <c r="C2845" s="348">
        <v>44144.708333333328</v>
      </c>
      <c r="D2845" s="320">
        <v>1028</v>
      </c>
      <c r="E2845" s="320">
        <v>0</v>
      </c>
      <c r="F2845" s="320">
        <v>18.7</v>
      </c>
      <c r="G2845" s="320">
        <v>69.2</v>
      </c>
      <c r="H2845" s="316">
        <v>5.3</v>
      </c>
      <c r="I2845" s="316">
        <v>272.7</v>
      </c>
    </row>
    <row r="2846" spans="3:9" x14ac:dyDescent="0.2">
      <c r="C2846" s="348">
        <v>44144.75</v>
      </c>
      <c r="D2846" s="320">
        <v>1029.0999999999999</v>
      </c>
      <c r="E2846" s="320">
        <v>0</v>
      </c>
      <c r="F2846" s="320">
        <v>18.3</v>
      </c>
      <c r="G2846" s="320">
        <v>72.400000000000006</v>
      </c>
      <c r="H2846" s="316">
        <v>4</v>
      </c>
      <c r="I2846" s="316">
        <v>259.60000000000002</v>
      </c>
    </row>
    <row r="2847" spans="3:9" x14ac:dyDescent="0.2">
      <c r="C2847" s="348">
        <v>44144.791666666672</v>
      </c>
      <c r="D2847" s="320">
        <v>1029.8</v>
      </c>
      <c r="E2847" s="320">
        <v>0</v>
      </c>
      <c r="F2847" s="320">
        <v>18.5</v>
      </c>
      <c r="G2847" s="320">
        <v>71.7</v>
      </c>
      <c r="H2847" s="316">
        <v>3.3</v>
      </c>
      <c r="I2847" s="316">
        <v>261.60000000000002</v>
      </c>
    </row>
    <row r="2848" spans="3:9" x14ac:dyDescent="0.2">
      <c r="C2848" s="348">
        <v>44144.833333333328</v>
      </c>
      <c r="D2848" s="320">
        <v>1030.5</v>
      </c>
      <c r="E2848" s="320">
        <v>0</v>
      </c>
      <c r="F2848" s="320">
        <v>18.899999999999999</v>
      </c>
      <c r="G2848" s="320">
        <v>69.5</v>
      </c>
      <c r="H2848" s="316">
        <v>3</v>
      </c>
      <c r="I2848" s="316">
        <v>189.2</v>
      </c>
    </row>
    <row r="2849" spans="3:9" x14ac:dyDescent="0.2">
      <c r="C2849" s="348">
        <v>44144.875</v>
      </c>
      <c r="D2849" s="320">
        <v>1030.5999999999999</v>
      </c>
      <c r="E2849" s="320">
        <v>0</v>
      </c>
      <c r="F2849" s="320">
        <v>18.899999999999999</v>
      </c>
      <c r="G2849" s="320">
        <v>69.3</v>
      </c>
      <c r="H2849" s="316">
        <v>2.7</v>
      </c>
      <c r="I2849" s="316">
        <v>250.7</v>
      </c>
    </row>
    <row r="2850" spans="3:9" x14ac:dyDescent="0.2">
      <c r="C2850" s="348">
        <v>44144.916666666672</v>
      </c>
      <c r="D2850" s="320">
        <v>1030.5999999999999</v>
      </c>
      <c r="E2850" s="320">
        <v>0</v>
      </c>
      <c r="F2850" s="320">
        <v>18.899999999999999</v>
      </c>
      <c r="G2850" s="320">
        <v>68.400000000000006</v>
      </c>
      <c r="H2850" s="316">
        <v>2.2999999999999998</v>
      </c>
      <c r="I2850" s="316">
        <v>297.5</v>
      </c>
    </row>
    <row r="2851" spans="3:9" x14ac:dyDescent="0.2">
      <c r="C2851" s="348">
        <v>44144.958333333328</v>
      </c>
      <c r="D2851" s="320">
        <v>1030.3</v>
      </c>
      <c r="E2851" s="320">
        <v>0</v>
      </c>
      <c r="F2851" s="320">
        <v>18.899999999999999</v>
      </c>
      <c r="G2851" s="320">
        <v>67.7</v>
      </c>
      <c r="H2851" s="316">
        <v>3.2</v>
      </c>
      <c r="I2851" s="316">
        <v>253.7</v>
      </c>
    </row>
    <row r="2852" spans="3:9" x14ac:dyDescent="0.2">
      <c r="C2852" s="348">
        <v>44145</v>
      </c>
      <c r="D2852" s="320">
        <v>1030</v>
      </c>
      <c r="E2852" s="320">
        <v>0</v>
      </c>
      <c r="F2852" s="320">
        <v>18.2</v>
      </c>
      <c r="G2852" s="320">
        <v>71.2</v>
      </c>
      <c r="H2852" s="316">
        <v>2.8</v>
      </c>
      <c r="I2852" s="316">
        <v>3.6</v>
      </c>
    </row>
    <row r="2853" spans="3:9" x14ac:dyDescent="0.2">
      <c r="C2853" s="348">
        <v>44145.041666666672</v>
      </c>
      <c r="D2853" s="320">
        <v>1029.9000000000001</v>
      </c>
      <c r="E2853" s="320">
        <v>0</v>
      </c>
      <c r="F2853" s="320">
        <v>17.8</v>
      </c>
      <c r="G2853" s="320">
        <v>74.8</v>
      </c>
      <c r="H2853" s="316">
        <v>2.5</v>
      </c>
      <c r="I2853" s="316">
        <v>0.3</v>
      </c>
    </row>
    <row r="2854" spans="3:9" x14ac:dyDescent="0.2">
      <c r="C2854" s="348">
        <v>44145.083333333328</v>
      </c>
      <c r="D2854" s="320">
        <v>1029.5999999999999</v>
      </c>
      <c r="E2854" s="320">
        <v>0</v>
      </c>
      <c r="F2854" s="320">
        <v>17.8</v>
      </c>
      <c r="G2854" s="320">
        <v>75.7</v>
      </c>
      <c r="H2854" s="316">
        <v>2.4</v>
      </c>
      <c r="I2854" s="316">
        <v>351.2</v>
      </c>
    </row>
    <row r="2855" spans="3:9" x14ac:dyDescent="0.2">
      <c r="C2855" s="348">
        <v>44145.125</v>
      </c>
      <c r="D2855" s="320">
        <v>1029.5999999999999</v>
      </c>
      <c r="E2855" s="320">
        <v>0</v>
      </c>
      <c r="F2855" s="320">
        <v>17.600000000000001</v>
      </c>
      <c r="G2855" s="320">
        <v>76.400000000000006</v>
      </c>
      <c r="H2855" s="316">
        <v>3.1</v>
      </c>
      <c r="I2855" s="316">
        <v>356.4</v>
      </c>
    </row>
    <row r="2856" spans="3:9" x14ac:dyDescent="0.2">
      <c r="C2856" s="348">
        <v>44145.166666666672</v>
      </c>
      <c r="D2856" s="320">
        <v>1029.8</v>
      </c>
      <c r="E2856" s="320">
        <v>0</v>
      </c>
      <c r="F2856" s="320">
        <v>17.399999999999999</v>
      </c>
      <c r="G2856" s="320">
        <v>77.400000000000006</v>
      </c>
      <c r="H2856" s="316">
        <v>3.3</v>
      </c>
      <c r="I2856" s="316">
        <v>0.2</v>
      </c>
    </row>
    <row r="2857" spans="3:9" x14ac:dyDescent="0.2">
      <c r="C2857" s="348">
        <v>44145.208333333328</v>
      </c>
      <c r="D2857" s="320">
        <v>1030.2</v>
      </c>
      <c r="E2857" s="320">
        <v>0</v>
      </c>
      <c r="F2857" s="320">
        <v>17.5</v>
      </c>
      <c r="G2857" s="320">
        <v>77.5</v>
      </c>
      <c r="H2857" s="316">
        <v>2.8</v>
      </c>
      <c r="I2857" s="316">
        <v>349.5</v>
      </c>
    </row>
    <row r="2858" spans="3:9" x14ac:dyDescent="0.2">
      <c r="C2858" s="348">
        <v>44145.25</v>
      </c>
      <c r="D2858" s="320">
        <v>1030.4000000000001</v>
      </c>
      <c r="E2858" s="320">
        <v>0</v>
      </c>
      <c r="F2858" s="320">
        <v>17.7</v>
      </c>
      <c r="G2858" s="320">
        <v>76.2</v>
      </c>
      <c r="H2858" s="316">
        <v>3.3</v>
      </c>
      <c r="I2858" s="316">
        <v>348.1</v>
      </c>
    </row>
    <row r="2859" spans="3:9" x14ac:dyDescent="0.2">
      <c r="C2859" s="348">
        <v>44145.291666666672</v>
      </c>
      <c r="D2859" s="320">
        <v>1030.5999999999999</v>
      </c>
      <c r="E2859" s="320">
        <v>0</v>
      </c>
      <c r="F2859" s="320">
        <v>18.2</v>
      </c>
      <c r="G2859" s="320">
        <v>73.7</v>
      </c>
      <c r="H2859" s="316">
        <v>4</v>
      </c>
      <c r="I2859" s="316">
        <v>348.2</v>
      </c>
    </row>
    <row r="2860" spans="3:9" x14ac:dyDescent="0.2">
      <c r="C2860" s="348">
        <v>44145.333333333328</v>
      </c>
      <c r="D2860" s="320">
        <v>1030.7</v>
      </c>
      <c r="E2860" s="320">
        <v>0</v>
      </c>
      <c r="F2860" s="320">
        <v>18.399999999999999</v>
      </c>
      <c r="G2860" s="320">
        <v>71.400000000000006</v>
      </c>
      <c r="H2860" s="316">
        <v>4</v>
      </c>
      <c r="I2860" s="316">
        <v>352.8</v>
      </c>
    </row>
    <row r="2861" spans="3:9" x14ac:dyDescent="0.2">
      <c r="C2861" s="348">
        <v>44145.375</v>
      </c>
      <c r="D2861" s="320">
        <v>1029.8</v>
      </c>
      <c r="E2861" s="320">
        <v>0</v>
      </c>
      <c r="F2861" s="320">
        <v>19.2</v>
      </c>
      <c r="G2861" s="320">
        <v>68.2</v>
      </c>
      <c r="H2861" s="316">
        <v>3.5</v>
      </c>
      <c r="I2861" s="316">
        <v>340.8</v>
      </c>
    </row>
    <row r="2862" spans="3:9" x14ac:dyDescent="0.2">
      <c r="C2862" s="348">
        <v>44145.416666666672</v>
      </c>
      <c r="D2862" s="320">
        <v>1029.0999999999999</v>
      </c>
      <c r="E2862" s="320">
        <v>0</v>
      </c>
      <c r="F2862" s="320">
        <v>19.5</v>
      </c>
      <c r="G2862" s="320">
        <v>68.400000000000006</v>
      </c>
      <c r="H2862" s="316">
        <v>4</v>
      </c>
      <c r="I2862" s="316">
        <v>345</v>
      </c>
    </row>
    <row r="2863" spans="3:9" x14ac:dyDescent="0.2">
      <c r="C2863" s="348">
        <v>44145.458333333328</v>
      </c>
      <c r="D2863" s="320">
        <v>1028.2</v>
      </c>
      <c r="E2863" s="320">
        <v>0</v>
      </c>
      <c r="F2863" s="320">
        <v>20.2</v>
      </c>
      <c r="G2863" s="320">
        <v>66.2</v>
      </c>
      <c r="H2863" s="316">
        <v>5</v>
      </c>
      <c r="I2863" s="316">
        <v>322.5</v>
      </c>
    </row>
    <row r="2864" spans="3:9" x14ac:dyDescent="0.2">
      <c r="C2864" s="348">
        <v>44145.5</v>
      </c>
      <c r="D2864" s="320">
        <v>1027.7</v>
      </c>
      <c r="E2864" s="320">
        <v>0</v>
      </c>
      <c r="F2864" s="320">
        <v>20.7</v>
      </c>
      <c r="G2864" s="320">
        <v>64</v>
      </c>
      <c r="H2864" s="316">
        <v>6.5</v>
      </c>
      <c r="I2864" s="316">
        <v>298.3</v>
      </c>
    </row>
    <row r="2865" spans="3:9" x14ac:dyDescent="0.2">
      <c r="C2865" s="348">
        <v>44145.541666666672</v>
      </c>
      <c r="D2865" s="320">
        <v>1027.2</v>
      </c>
      <c r="E2865" s="320">
        <v>0</v>
      </c>
      <c r="F2865" s="320">
        <v>21.1</v>
      </c>
      <c r="G2865" s="320">
        <v>62.1</v>
      </c>
      <c r="H2865" s="316">
        <v>6.8</v>
      </c>
      <c r="I2865" s="316">
        <v>292</v>
      </c>
    </row>
    <row r="2866" spans="3:9" x14ac:dyDescent="0.2">
      <c r="C2866" s="348">
        <v>44145.583333333328</v>
      </c>
      <c r="D2866" s="320">
        <v>1027</v>
      </c>
      <c r="E2866" s="320">
        <v>0</v>
      </c>
      <c r="F2866" s="320">
        <v>21.2</v>
      </c>
      <c r="G2866" s="320">
        <v>63.1</v>
      </c>
      <c r="H2866" s="316">
        <v>6.5</v>
      </c>
      <c r="I2866" s="316">
        <v>296</v>
      </c>
    </row>
    <row r="2867" spans="3:9" x14ac:dyDescent="0.2">
      <c r="C2867" s="348">
        <v>44145.625</v>
      </c>
      <c r="D2867" s="320">
        <v>1026.9000000000001</v>
      </c>
      <c r="E2867" s="320">
        <v>0</v>
      </c>
      <c r="F2867" s="320">
        <v>21.5</v>
      </c>
      <c r="G2867" s="320">
        <v>58.3</v>
      </c>
      <c r="H2867" s="316">
        <v>7.1</v>
      </c>
      <c r="I2867" s="316">
        <v>283.7</v>
      </c>
    </row>
    <row r="2868" spans="3:9" x14ac:dyDescent="0.2">
      <c r="C2868" s="348">
        <v>44145.666666666672</v>
      </c>
      <c r="D2868" s="320">
        <v>1027.2</v>
      </c>
      <c r="E2868" s="320">
        <v>0</v>
      </c>
      <c r="F2868" s="320">
        <v>21.6</v>
      </c>
      <c r="G2868" s="320">
        <v>53.8</v>
      </c>
      <c r="H2868" s="316">
        <v>6.5</v>
      </c>
      <c r="I2868" s="316">
        <v>242.6</v>
      </c>
    </row>
    <row r="2869" spans="3:9" x14ac:dyDescent="0.2">
      <c r="C2869" s="348">
        <v>44145.708333333328</v>
      </c>
      <c r="D2869" s="320">
        <v>1028.3</v>
      </c>
      <c r="E2869" s="320">
        <v>0</v>
      </c>
      <c r="F2869" s="320">
        <v>20.5</v>
      </c>
      <c r="G2869" s="320">
        <v>60.7</v>
      </c>
      <c r="H2869" s="316">
        <v>7.1</v>
      </c>
      <c r="I2869" s="316">
        <v>220</v>
      </c>
    </row>
    <row r="2870" spans="3:9" x14ac:dyDescent="0.2">
      <c r="C2870" s="348">
        <v>44145.75</v>
      </c>
      <c r="D2870" s="320">
        <v>1028.5999999999999</v>
      </c>
      <c r="E2870" s="320">
        <v>0</v>
      </c>
      <c r="F2870" s="320">
        <v>19.8</v>
      </c>
      <c r="G2870" s="320">
        <v>64.5</v>
      </c>
      <c r="H2870" s="316">
        <v>6.8</v>
      </c>
      <c r="I2870" s="316">
        <v>213.2</v>
      </c>
    </row>
    <row r="2871" spans="3:9" x14ac:dyDescent="0.2">
      <c r="C2871" s="348">
        <v>44145.791666666672</v>
      </c>
      <c r="D2871" s="320">
        <v>1029.2</v>
      </c>
      <c r="E2871" s="320">
        <v>0</v>
      </c>
      <c r="F2871" s="320">
        <v>19.399999999999999</v>
      </c>
      <c r="G2871" s="320">
        <v>67.400000000000006</v>
      </c>
      <c r="H2871" s="316">
        <v>7.5</v>
      </c>
      <c r="I2871" s="316">
        <v>201.8</v>
      </c>
    </row>
    <row r="2872" spans="3:9" x14ac:dyDescent="0.2">
      <c r="C2872" s="348">
        <v>44145.833333333328</v>
      </c>
      <c r="D2872" s="320">
        <v>1029.7</v>
      </c>
      <c r="E2872" s="320">
        <v>0</v>
      </c>
      <c r="F2872" s="320">
        <v>19.2</v>
      </c>
      <c r="G2872" s="320">
        <v>67.8</v>
      </c>
      <c r="H2872" s="316">
        <v>6.3</v>
      </c>
      <c r="I2872" s="316">
        <v>193.2</v>
      </c>
    </row>
    <row r="2873" spans="3:9" x14ac:dyDescent="0.2">
      <c r="C2873" s="348">
        <v>44145.875</v>
      </c>
      <c r="D2873" s="320">
        <v>1030.0999999999999</v>
      </c>
      <c r="E2873" s="320">
        <v>0</v>
      </c>
      <c r="F2873" s="320">
        <v>18.899999999999999</v>
      </c>
      <c r="G2873" s="320">
        <v>67.400000000000006</v>
      </c>
      <c r="H2873" s="316">
        <v>4.8</v>
      </c>
      <c r="I2873" s="316">
        <v>179.3</v>
      </c>
    </row>
    <row r="2874" spans="3:9" x14ac:dyDescent="0.2">
      <c r="C2874" s="348">
        <v>44145.916666666672</v>
      </c>
      <c r="D2874" s="320">
        <v>1030</v>
      </c>
      <c r="E2874" s="320">
        <v>0</v>
      </c>
      <c r="F2874" s="320">
        <v>18.5</v>
      </c>
      <c r="G2874" s="320">
        <v>71.900000000000006</v>
      </c>
      <c r="H2874" s="316">
        <v>3.3</v>
      </c>
      <c r="I2874" s="316">
        <v>6.7</v>
      </c>
    </row>
    <row r="2875" spans="3:9" x14ac:dyDescent="0.2">
      <c r="C2875" s="348">
        <v>44145.958333333328</v>
      </c>
      <c r="D2875" s="320">
        <v>1029.9000000000001</v>
      </c>
      <c r="E2875" s="320">
        <v>0</v>
      </c>
      <c r="F2875" s="320">
        <v>17.8</v>
      </c>
      <c r="G2875" s="320">
        <v>75.5</v>
      </c>
      <c r="H2875" s="316">
        <v>2.7</v>
      </c>
      <c r="I2875" s="316">
        <v>115.6</v>
      </c>
    </row>
    <row r="2876" spans="3:9" x14ac:dyDescent="0.2">
      <c r="C2876" s="348">
        <v>44146</v>
      </c>
      <c r="D2876" s="320">
        <v>1029.7</v>
      </c>
      <c r="E2876" s="320">
        <v>0</v>
      </c>
      <c r="F2876" s="320">
        <v>18</v>
      </c>
      <c r="G2876" s="320">
        <v>73.099999999999994</v>
      </c>
      <c r="H2876" s="316">
        <v>2.5</v>
      </c>
      <c r="I2876" s="316">
        <v>121.7</v>
      </c>
    </row>
    <row r="2877" spans="3:9" x14ac:dyDescent="0.2">
      <c r="C2877" s="348">
        <v>44146.041666666672</v>
      </c>
      <c r="D2877" s="320">
        <v>1029.3</v>
      </c>
      <c r="E2877" s="320">
        <v>0</v>
      </c>
      <c r="F2877" s="320">
        <v>18.2</v>
      </c>
      <c r="G2877" s="320">
        <v>72.900000000000006</v>
      </c>
      <c r="H2877" s="316">
        <v>2.4</v>
      </c>
      <c r="I2877" s="316">
        <v>316.2</v>
      </c>
    </row>
    <row r="2878" spans="3:9" x14ac:dyDescent="0.2">
      <c r="C2878" s="348">
        <v>44146.083333333328</v>
      </c>
      <c r="D2878" s="320">
        <v>1029.0999999999999</v>
      </c>
      <c r="E2878" s="320">
        <v>0</v>
      </c>
      <c r="F2878" s="320">
        <v>18.5</v>
      </c>
      <c r="G2878" s="320">
        <v>64.7</v>
      </c>
      <c r="H2878" s="316">
        <v>4.7</v>
      </c>
      <c r="I2878" s="316">
        <v>199</v>
      </c>
    </row>
    <row r="2879" spans="3:9" x14ac:dyDescent="0.2">
      <c r="C2879" s="348">
        <v>44146.125</v>
      </c>
      <c r="D2879" s="320">
        <v>1029</v>
      </c>
      <c r="E2879" s="320">
        <v>0</v>
      </c>
      <c r="F2879" s="320">
        <v>18.8</v>
      </c>
      <c r="G2879" s="320">
        <v>62.9</v>
      </c>
      <c r="H2879" s="316">
        <v>4</v>
      </c>
      <c r="I2879" s="316">
        <v>205.3</v>
      </c>
    </row>
    <row r="2880" spans="3:9" x14ac:dyDescent="0.2">
      <c r="C2880" s="348">
        <v>44146.166666666672</v>
      </c>
      <c r="D2880" s="320">
        <v>1029.4000000000001</v>
      </c>
      <c r="E2880" s="320">
        <v>0</v>
      </c>
      <c r="F2880" s="320">
        <v>18.899999999999999</v>
      </c>
      <c r="G2880" s="320">
        <v>64.400000000000006</v>
      </c>
      <c r="H2880" s="316">
        <v>2.8</v>
      </c>
      <c r="I2880" s="316">
        <v>64.599999999999994</v>
      </c>
    </row>
    <row r="2881" spans="3:9" x14ac:dyDescent="0.2">
      <c r="C2881" s="348">
        <v>44146.208333333328</v>
      </c>
      <c r="D2881" s="320">
        <v>1029.9000000000001</v>
      </c>
      <c r="E2881" s="320">
        <v>0</v>
      </c>
      <c r="F2881" s="320">
        <v>18.5</v>
      </c>
      <c r="G2881" s="320">
        <v>69.099999999999994</v>
      </c>
      <c r="H2881" s="316">
        <v>2.8</v>
      </c>
      <c r="I2881" s="316">
        <v>0.1</v>
      </c>
    </row>
    <row r="2882" spans="3:9" x14ac:dyDescent="0.2">
      <c r="C2882" s="348">
        <v>44146.25</v>
      </c>
      <c r="D2882" s="320">
        <v>1030.2</v>
      </c>
      <c r="E2882" s="320">
        <v>0</v>
      </c>
      <c r="F2882" s="320">
        <v>18.5</v>
      </c>
      <c r="G2882" s="320">
        <v>70.900000000000006</v>
      </c>
      <c r="H2882" s="316">
        <v>3.3</v>
      </c>
      <c r="I2882" s="316">
        <v>1.3</v>
      </c>
    </row>
    <row r="2883" spans="3:9" x14ac:dyDescent="0.2">
      <c r="C2883" s="348">
        <v>44146.291666666672</v>
      </c>
      <c r="D2883" s="320">
        <v>1030.4000000000001</v>
      </c>
      <c r="E2883" s="320">
        <v>0</v>
      </c>
      <c r="F2883" s="320">
        <v>18.7</v>
      </c>
      <c r="G2883" s="320">
        <v>70.2</v>
      </c>
      <c r="H2883" s="316">
        <v>3.5</v>
      </c>
      <c r="I2883" s="316">
        <v>349.1</v>
      </c>
    </row>
    <row r="2884" spans="3:9" x14ac:dyDescent="0.2">
      <c r="C2884" s="348">
        <v>44146.333333333328</v>
      </c>
      <c r="D2884" s="320">
        <v>1030</v>
      </c>
      <c r="E2884" s="320">
        <v>0</v>
      </c>
      <c r="F2884" s="320">
        <v>19.5</v>
      </c>
      <c r="G2884" s="320">
        <v>65.400000000000006</v>
      </c>
      <c r="H2884" s="316">
        <v>3.5</v>
      </c>
      <c r="I2884" s="316">
        <v>309.7</v>
      </c>
    </row>
    <row r="2885" spans="3:9" x14ac:dyDescent="0.2">
      <c r="C2885" s="348">
        <v>44146.375</v>
      </c>
      <c r="D2885" s="320">
        <v>1029.2</v>
      </c>
      <c r="E2885" s="320">
        <v>0</v>
      </c>
      <c r="F2885" s="320">
        <v>20.5</v>
      </c>
      <c r="G2885" s="320">
        <v>59.1</v>
      </c>
      <c r="H2885" s="316">
        <v>5.2</v>
      </c>
      <c r="I2885" s="316">
        <v>298.7</v>
      </c>
    </row>
    <row r="2886" spans="3:9" x14ac:dyDescent="0.2">
      <c r="C2886" s="348">
        <v>44146.416666666672</v>
      </c>
      <c r="D2886" s="320">
        <v>1028.5</v>
      </c>
      <c r="E2886" s="320">
        <v>0</v>
      </c>
      <c r="F2886" s="320">
        <v>21.2</v>
      </c>
      <c r="G2886" s="320">
        <v>54.5</v>
      </c>
      <c r="H2886" s="316">
        <v>5.5</v>
      </c>
      <c r="I2886" s="316">
        <v>284.5</v>
      </c>
    </row>
    <row r="2887" spans="3:9" x14ac:dyDescent="0.2">
      <c r="C2887" s="348">
        <v>44146.458333333328</v>
      </c>
      <c r="D2887" s="320">
        <v>1028.3</v>
      </c>
      <c r="E2887" s="320">
        <v>0</v>
      </c>
      <c r="F2887" s="320">
        <v>21.2</v>
      </c>
      <c r="G2887" s="320">
        <v>56</v>
      </c>
      <c r="H2887" s="316">
        <v>6.5</v>
      </c>
      <c r="I2887" s="316">
        <v>294.10000000000002</v>
      </c>
    </row>
    <row r="2888" spans="3:9" x14ac:dyDescent="0.2">
      <c r="C2888" s="348">
        <v>44146.5</v>
      </c>
      <c r="D2888" s="320">
        <v>1028.2</v>
      </c>
      <c r="E2888" s="320">
        <v>0</v>
      </c>
      <c r="F2888" s="320">
        <v>21.6</v>
      </c>
      <c r="G2888" s="320">
        <v>54.2</v>
      </c>
      <c r="H2888" s="316">
        <v>7.4</v>
      </c>
      <c r="I2888" s="316">
        <v>290.39999999999998</v>
      </c>
    </row>
    <row r="2889" spans="3:9" x14ac:dyDescent="0.2">
      <c r="C2889" s="348">
        <v>44146.541666666672</v>
      </c>
      <c r="D2889" s="320">
        <v>1027.5</v>
      </c>
      <c r="E2889" s="320">
        <v>0</v>
      </c>
      <c r="F2889" s="320">
        <v>21.9</v>
      </c>
      <c r="G2889" s="320">
        <v>53.5</v>
      </c>
      <c r="H2889" s="316">
        <v>8</v>
      </c>
      <c r="I2889" s="316">
        <v>288.3</v>
      </c>
    </row>
    <row r="2890" spans="3:9" x14ac:dyDescent="0.2">
      <c r="C2890" s="348">
        <v>44146.583333333328</v>
      </c>
      <c r="D2890" s="320">
        <v>1027.3</v>
      </c>
      <c r="E2890" s="320">
        <v>0</v>
      </c>
      <c r="F2890" s="320">
        <v>22.1</v>
      </c>
      <c r="G2890" s="320">
        <v>52</v>
      </c>
      <c r="H2890" s="316">
        <v>7.1</v>
      </c>
      <c r="I2890" s="316">
        <v>261.39999999999998</v>
      </c>
    </row>
    <row r="2891" spans="3:9" x14ac:dyDescent="0.2">
      <c r="C2891" s="348">
        <v>44146.625</v>
      </c>
      <c r="D2891" s="320">
        <v>1027.3</v>
      </c>
      <c r="E2891" s="320">
        <v>0</v>
      </c>
      <c r="F2891" s="320">
        <v>21.6</v>
      </c>
      <c r="G2891" s="320">
        <v>53.6</v>
      </c>
      <c r="H2891" s="316">
        <v>6.9</v>
      </c>
      <c r="I2891" s="316">
        <v>233.8</v>
      </c>
    </row>
    <row r="2892" spans="3:9" x14ac:dyDescent="0.2">
      <c r="C2892" s="348">
        <v>44146.666666666672</v>
      </c>
      <c r="D2892" s="320">
        <v>1028.2</v>
      </c>
      <c r="E2892" s="320">
        <v>0</v>
      </c>
      <c r="F2892" s="320">
        <v>20.9</v>
      </c>
      <c r="G2892" s="320">
        <v>56</v>
      </c>
      <c r="H2892" s="316">
        <v>7.1</v>
      </c>
      <c r="I2892" s="316">
        <v>234.7</v>
      </c>
    </row>
    <row r="2893" spans="3:9" x14ac:dyDescent="0.2">
      <c r="C2893" s="348">
        <v>44146.708333333328</v>
      </c>
      <c r="D2893" s="320">
        <v>1028.5999999999999</v>
      </c>
      <c r="E2893" s="320">
        <v>0</v>
      </c>
      <c r="F2893" s="320">
        <v>20.3</v>
      </c>
      <c r="G2893" s="320">
        <v>58</v>
      </c>
      <c r="H2893" s="316">
        <v>6</v>
      </c>
      <c r="I2893" s="316">
        <v>219.8</v>
      </c>
    </row>
    <row r="2894" spans="3:9" x14ac:dyDescent="0.2">
      <c r="C2894" s="348">
        <v>44146.75</v>
      </c>
      <c r="D2894" s="320">
        <v>1029.4000000000001</v>
      </c>
      <c r="E2894" s="320">
        <v>0</v>
      </c>
      <c r="F2894" s="320">
        <v>19.600000000000001</v>
      </c>
      <c r="G2894" s="320">
        <v>61.1</v>
      </c>
      <c r="H2894" s="316">
        <v>6.3</v>
      </c>
      <c r="I2894" s="316">
        <v>203.6</v>
      </c>
    </row>
    <row r="2895" spans="3:9" x14ac:dyDescent="0.2">
      <c r="C2895" s="348">
        <v>44146.791666666672</v>
      </c>
      <c r="D2895" s="320">
        <v>1030.0999999999999</v>
      </c>
      <c r="E2895" s="320">
        <v>0</v>
      </c>
      <c r="F2895" s="320">
        <v>19.3</v>
      </c>
      <c r="G2895" s="320">
        <v>61.1</v>
      </c>
      <c r="H2895" s="316">
        <v>6.2</v>
      </c>
      <c r="I2895" s="316">
        <v>197.8</v>
      </c>
    </row>
    <row r="2896" spans="3:9" x14ac:dyDescent="0.2">
      <c r="C2896" s="348">
        <v>44146.833333333328</v>
      </c>
      <c r="D2896" s="320">
        <v>1030.8</v>
      </c>
      <c r="E2896" s="320">
        <v>0</v>
      </c>
      <c r="F2896" s="320">
        <v>19.100000000000001</v>
      </c>
      <c r="G2896" s="320">
        <v>61.8</v>
      </c>
      <c r="H2896" s="316">
        <v>5.2</v>
      </c>
      <c r="I2896" s="316">
        <v>192.9</v>
      </c>
    </row>
    <row r="2897" spans="3:9" x14ac:dyDescent="0.2">
      <c r="C2897" s="348">
        <v>44146.875</v>
      </c>
      <c r="D2897" s="320">
        <v>1031.0999999999999</v>
      </c>
      <c r="E2897" s="320">
        <v>0</v>
      </c>
      <c r="F2897" s="320">
        <v>18.899999999999999</v>
      </c>
      <c r="G2897" s="320">
        <v>64.900000000000006</v>
      </c>
      <c r="H2897" s="316">
        <v>4.4000000000000004</v>
      </c>
      <c r="I2897" s="316">
        <v>191.9</v>
      </c>
    </row>
    <row r="2898" spans="3:9" x14ac:dyDescent="0.2">
      <c r="C2898" s="348">
        <v>44146.916666666672</v>
      </c>
      <c r="D2898" s="320">
        <v>1031.2</v>
      </c>
      <c r="E2898" s="320">
        <v>0</v>
      </c>
      <c r="F2898" s="320">
        <v>18.5</v>
      </c>
      <c r="G2898" s="320">
        <v>65.5</v>
      </c>
      <c r="H2898" s="316">
        <v>3.6</v>
      </c>
      <c r="I2898" s="316">
        <v>143.19999999999999</v>
      </c>
    </row>
    <row r="2899" spans="3:9" x14ac:dyDescent="0.2">
      <c r="C2899" s="348">
        <v>44146.958333333328</v>
      </c>
      <c r="D2899" s="320">
        <v>1030.8</v>
      </c>
      <c r="E2899" s="320">
        <v>0</v>
      </c>
      <c r="F2899" s="320">
        <v>17.899999999999999</v>
      </c>
      <c r="G2899" s="320">
        <v>65</v>
      </c>
      <c r="H2899" s="316">
        <v>2.6</v>
      </c>
      <c r="I2899" s="316">
        <v>79.900000000000006</v>
      </c>
    </row>
    <row r="2900" spans="3:9" x14ac:dyDescent="0.2">
      <c r="C2900" s="348">
        <v>44147</v>
      </c>
      <c r="D2900" s="320">
        <v>1030.7</v>
      </c>
      <c r="E2900" s="320">
        <v>0</v>
      </c>
      <c r="F2900" s="320">
        <v>17.5</v>
      </c>
      <c r="G2900" s="320">
        <v>66.099999999999994</v>
      </c>
      <c r="H2900" s="316">
        <v>3.1</v>
      </c>
      <c r="I2900" s="316">
        <v>109.1</v>
      </c>
    </row>
    <row r="2901" spans="3:9" x14ac:dyDescent="0.2">
      <c r="C2901" s="348">
        <v>44147.041666666672</v>
      </c>
      <c r="D2901" s="320">
        <v>1030.3</v>
      </c>
      <c r="E2901" s="320">
        <v>0</v>
      </c>
      <c r="F2901" s="320">
        <v>17.3</v>
      </c>
      <c r="G2901" s="320">
        <v>67.5</v>
      </c>
      <c r="H2901" s="316">
        <v>3.5</v>
      </c>
      <c r="I2901" s="316">
        <v>117.3</v>
      </c>
    </row>
    <row r="2902" spans="3:9" x14ac:dyDescent="0.2">
      <c r="C2902" s="348">
        <v>44147.083333333328</v>
      </c>
      <c r="D2902" s="320">
        <v>1030</v>
      </c>
      <c r="E2902" s="320">
        <v>0</v>
      </c>
      <c r="F2902" s="320">
        <v>17.100000000000001</v>
      </c>
      <c r="G2902" s="320">
        <v>67.5</v>
      </c>
      <c r="H2902" s="316">
        <v>4.2</v>
      </c>
      <c r="I2902" s="316">
        <v>121.5</v>
      </c>
    </row>
    <row r="2903" spans="3:9" x14ac:dyDescent="0.2">
      <c r="C2903" s="348">
        <v>44147.125</v>
      </c>
      <c r="D2903" s="320">
        <v>1030.3</v>
      </c>
      <c r="E2903" s="320">
        <v>0</v>
      </c>
      <c r="F2903" s="320">
        <v>17.3</v>
      </c>
      <c r="G2903" s="320">
        <v>67.099999999999994</v>
      </c>
      <c r="H2903" s="316">
        <v>3.9</v>
      </c>
      <c r="I2903" s="316">
        <v>119.2</v>
      </c>
    </row>
    <row r="2904" spans="3:9" x14ac:dyDescent="0.2">
      <c r="C2904" s="348">
        <v>44147.166666666672</v>
      </c>
      <c r="D2904" s="320">
        <v>1030.5999999999999</v>
      </c>
      <c r="E2904" s="320">
        <v>0</v>
      </c>
      <c r="F2904" s="320">
        <v>18.100000000000001</v>
      </c>
      <c r="G2904" s="320">
        <v>64.900000000000006</v>
      </c>
      <c r="H2904" s="316">
        <v>2.9</v>
      </c>
      <c r="I2904" s="316">
        <v>113.1</v>
      </c>
    </row>
    <row r="2905" spans="3:9" x14ac:dyDescent="0.2">
      <c r="C2905" s="348">
        <v>44147.208333333328</v>
      </c>
      <c r="D2905" s="320">
        <v>1030.5</v>
      </c>
      <c r="E2905" s="320">
        <v>0</v>
      </c>
      <c r="F2905" s="320">
        <v>18.3</v>
      </c>
      <c r="G2905" s="320">
        <v>64</v>
      </c>
      <c r="H2905" s="316">
        <v>2.2999999999999998</v>
      </c>
      <c r="I2905" s="316">
        <v>250.8</v>
      </c>
    </row>
    <row r="2906" spans="3:9" x14ac:dyDescent="0.2">
      <c r="C2906" s="348">
        <v>44147.25</v>
      </c>
      <c r="D2906" s="320">
        <v>1030.8</v>
      </c>
      <c r="E2906" s="320">
        <v>0</v>
      </c>
      <c r="F2906" s="320">
        <v>19.100000000000001</v>
      </c>
      <c r="G2906" s="320">
        <v>59.7</v>
      </c>
      <c r="H2906" s="316">
        <v>5</v>
      </c>
      <c r="I2906" s="316">
        <v>147.30000000000001</v>
      </c>
    </row>
    <row r="2907" spans="3:9" x14ac:dyDescent="0.2">
      <c r="C2907" s="348">
        <v>44147.291666666672</v>
      </c>
      <c r="D2907" s="320">
        <v>1031.2</v>
      </c>
      <c r="E2907" s="320">
        <v>0</v>
      </c>
      <c r="F2907" s="320">
        <v>19.8</v>
      </c>
      <c r="G2907" s="320">
        <v>59.1</v>
      </c>
      <c r="H2907" s="316">
        <v>4.0999999999999996</v>
      </c>
      <c r="I2907" s="316">
        <v>318</v>
      </c>
    </row>
    <row r="2908" spans="3:9" x14ac:dyDescent="0.2">
      <c r="C2908" s="348">
        <v>44147.333333333328</v>
      </c>
      <c r="D2908" s="320">
        <v>1030.5</v>
      </c>
      <c r="E2908" s="320">
        <v>0</v>
      </c>
      <c r="F2908" s="320">
        <v>20.100000000000001</v>
      </c>
      <c r="G2908" s="320">
        <v>59.6</v>
      </c>
      <c r="H2908" s="316">
        <v>5</v>
      </c>
      <c r="I2908" s="316">
        <v>319.60000000000002</v>
      </c>
    </row>
    <row r="2909" spans="3:9" x14ac:dyDescent="0.2">
      <c r="C2909" s="348">
        <v>44147.375</v>
      </c>
      <c r="D2909" s="320">
        <v>1029.8</v>
      </c>
      <c r="E2909" s="320">
        <v>0</v>
      </c>
      <c r="F2909" s="320">
        <v>20.9</v>
      </c>
      <c r="G2909" s="320">
        <v>55.9</v>
      </c>
      <c r="H2909" s="316">
        <v>5.8</v>
      </c>
      <c r="I2909" s="316">
        <v>304.3</v>
      </c>
    </row>
    <row r="2910" spans="3:9" x14ac:dyDescent="0.2">
      <c r="C2910" s="348">
        <v>44147.416666666672</v>
      </c>
      <c r="D2910" s="320">
        <v>1029.8</v>
      </c>
      <c r="E2910" s="320">
        <v>0</v>
      </c>
      <c r="F2910" s="320">
        <v>21.5</v>
      </c>
      <c r="G2910" s="320">
        <v>54.2</v>
      </c>
      <c r="H2910" s="316">
        <v>6.3</v>
      </c>
      <c r="I2910" s="316">
        <v>295.8</v>
      </c>
    </row>
    <row r="2911" spans="3:9" x14ac:dyDescent="0.2">
      <c r="C2911" s="348">
        <v>44147.458333333328</v>
      </c>
      <c r="D2911" s="320">
        <v>1029.3</v>
      </c>
      <c r="E2911" s="320">
        <v>0</v>
      </c>
      <c r="F2911" s="320">
        <v>21.7</v>
      </c>
      <c r="G2911" s="320">
        <v>53.9</v>
      </c>
      <c r="H2911" s="316">
        <v>6.9</v>
      </c>
      <c r="I2911" s="316">
        <v>297.2</v>
      </c>
    </row>
    <row r="2912" spans="3:9" x14ac:dyDescent="0.2">
      <c r="C2912" s="348">
        <v>44147.5</v>
      </c>
      <c r="D2912" s="320">
        <v>1029.0999999999999</v>
      </c>
      <c r="E2912" s="320">
        <v>0</v>
      </c>
      <c r="F2912" s="320">
        <v>22</v>
      </c>
      <c r="G2912" s="320">
        <v>52.8</v>
      </c>
      <c r="H2912" s="316">
        <v>7.2</v>
      </c>
      <c r="I2912" s="316">
        <v>288.5</v>
      </c>
    </row>
    <row r="2913" spans="3:9" x14ac:dyDescent="0.2">
      <c r="C2913" s="348">
        <v>44147.541666666672</v>
      </c>
      <c r="D2913" s="320">
        <v>1028.8</v>
      </c>
      <c r="E2913" s="320">
        <v>0</v>
      </c>
      <c r="F2913" s="320">
        <v>22</v>
      </c>
      <c r="G2913" s="320">
        <v>54.2</v>
      </c>
      <c r="H2913" s="316">
        <v>7.3</v>
      </c>
      <c r="I2913" s="316">
        <v>290</v>
      </c>
    </row>
    <row r="2914" spans="3:9" x14ac:dyDescent="0.2">
      <c r="C2914" s="348">
        <v>44147.583333333328</v>
      </c>
      <c r="D2914" s="320">
        <v>1028.3</v>
      </c>
      <c r="E2914" s="320">
        <v>0</v>
      </c>
      <c r="F2914" s="320">
        <v>21.8</v>
      </c>
      <c r="G2914" s="320">
        <v>55.1</v>
      </c>
      <c r="H2914" s="316">
        <v>7.2</v>
      </c>
      <c r="I2914" s="316">
        <v>284.7</v>
      </c>
    </row>
    <row r="2915" spans="3:9" x14ac:dyDescent="0.2">
      <c r="C2915" s="348">
        <v>44147.625</v>
      </c>
      <c r="D2915" s="320">
        <v>1028.5</v>
      </c>
      <c r="E2915" s="320">
        <v>0</v>
      </c>
      <c r="F2915" s="320">
        <v>21.5</v>
      </c>
      <c r="G2915" s="320">
        <v>55</v>
      </c>
      <c r="H2915" s="316">
        <v>7.1</v>
      </c>
      <c r="I2915" s="316">
        <v>285.10000000000002</v>
      </c>
    </row>
    <row r="2916" spans="3:9" x14ac:dyDescent="0.2">
      <c r="C2916" s="348">
        <v>44147.666666666672</v>
      </c>
      <c r="D2916" s="320">
        <v>1028.9000000000001</v>
      </c>
      <c r="E2916" s="320">
        <v>0</v>
      </c>
      <c r="F2916" s="320">
        <v>20.8</v>
      </c>
      <c r="G2916" s="320">
        <v>57.6</v>
      </c>
      <c r="H2916" s="316">
        <v>6.6</v>
      </c>
      <c r="I2916" s="316">
        <v>286.7</v>
      </c>
    </row>
    <row r="2917" spans="3:9" x14ac:dyDescent="0.2">
      <c r="C2917" s="348">
        <v>44147.708333333328</v>
      </c>
      <c r="D2917" s="320">
        <v>1029.8</v>
      </c>
      <c r="E2917" s="320">
        <v>0</v>
      </c>
      <c r="F2917" s="320">
        <v>20.399999999999999</v>
      </c>
      <c r="G2917" s="320">
        <v>58.5</v>
      </c>
      <c r="H2917" s="316">
        <v>6.1</v>
      </c>
      <c r="I2917" s="316">
        <v>266.8</v>
      </c>
    </row>
    <row r="2918" spans="3:9" x14ac:dyDescent="0.2">
      <c r="C2918" s="348">
        <v>44147.75</v>
      </c>
      <c r="D2918" s="320">
        <v>1030.5999999999999</v>
      </c>
      <c r="E2918" s="320">
        <v>0</v>
      </c>
      <c r="F2918" s="320">
        <v>20</v>
      </c>
      <c r="G2918" s="320">
        <v>59.8</v>
      </c>
      <c r="H2918" s="316">
        <v>5.4</v>
      </c>
      <c r="I2918" s="316">
        <v>224.4</v>
      </c>
    </row>
    <row r="2919" spans="3:9" x14ac:dyDescent="0.2">
      <c r="C2919" s="348">
        <v>44147.791666666672</v>
      </c>
      <c r="D2919" s="320">
        <v>1031.5</v>
      </c>
      <c r="E2919" s="320">
        <v>0</v>
      </c>
      <c r="F2919" s="320">
        <v>19.7</v>
      </c>
      <c r="G2919" s="320">
        <v>61.2</v>
      </c>
      <c r="H2919" s="316">
        <v>5.2</v>
      </c>
      <c r="I2919" s="316">
        <v>220.3</v>
      </c>
    </row>
    <row r="2920" spans="3:9" x14ac:dyDescent="0.2">
      <c r="C2920" s="348">
        <v>44147.833333333328</v>
      </c>
      <c r="D2920" s="320">
        <v>1032.3</v>
      </c>
      <c r="E2920" s="320">
        <v>0</v>
      </c>
      <c r="F2920" s="320">
        <v>19.399999999999999</v>
      </c>
      <c r="G2920" s="320">
        <v>63.8</v>
      </c>
      <c r="H2920" s="316">
        <v>5.5</v>
      </c>
      <c r="I2920" s="316">
        <v>195.8</v>
      </c>
    </row>
    <row r="2921" spans="3:9" x14ac:dyDescent="0.2">
      <c r="C2921" s="348">
        <v>44147.875</v>
      </c>
      <c r="D2921" s="320">
        <v>1032.5</v>
      </c>
      <c r="E2921" s="320">
        <v>0</v>
      </c>
      <c r="F2921" s="320">
        <v>19.2</v>
      </c>
      <c r="G2921" s="320">
        <v>65.400000000000006</v>
      </c>
      <c r="H2921" s="316">
        <v>5.3</v>
      </c>
      <c r="I2921" s="316">
        <v>190</v>
      </c>
    </row>
    <row r="2922" spans="3:9" x14ac:dyDescent="0.2">
      <c r="C2922" s="348">
        <v>44147.916666666672</v>
      </c>
      <c r="D2922" s="320">
        <v>1032.3</v>
      </c>
      <c r="E2922" s="320">
        <v>0</v>
      </c>
      <c r="F2922" s="320">
        <v>18.8</v>
      </c>
      <c r="G2922" s="320">
        <v>65.599999999999994</v>
      </c>
      <c r="H2922" s="316">
        <v>4.8</v>
      </c>
      <c r="I2922" s="316">
        <v>178</v>
      </c>
    </row>
    <row r="2923" spans="3:9" x14ac:dyDescent="0.2">
      <c r="C2923" s="348">
        <v>44147.958333333328</v>
      </c>
      <c r="D2923" s="320">
        <v>1032</v>
      </c>
      <c r="E2923" s="320">
        <v>0</v>
      </c>
      <c r="F2923" s="320">
        <v>18</v>
      </c>
      <c r="G2923" s="320">
        <v>65.7</v>
      </c>
      <c r="H2923" s="316">
        <v>3.1</v>
      </c>
      <c r="I2923" s="316">
        <v>121.2</v>
      </c>
    </row>
    <row r="2924" spans="3:9" x14ac:dyDescent="0.2">
      <c r="C2924" s="348">
        <v>44148</v>
      </c>
      <c r="D2924" s="320">
        <v>1031.7</v>
      </c>
      <c r="E2924" s="320">
        <v>0</v>
      </c>
      <c r="F2924" s="320">
        <v>17.7</v>
      </c>
      <c r="G2924" s="320">
        <v>66</v>
      </c>
      <c r="H2924" s="316">
        <v>2.6</v>
      </c>
      <c r="I2924" s="316">
        <v>119</v>
      </c>
    </row>
    <row r="2925" spans="3:9" x14ac:dyDescent="0.2">
      <c r="C2925" s="348">
        <v>44148.041666666672</v>
      </c>
      <c r="D2925" s="320">
        <v>1030.7</v>
      </c>
      <c r="E2925" s="320">
        <v>0</v>
      </c>
      <c r="F2925" s="320">
        <v>17.399999999999999</v>
      </c>
      <c r="G2925" s="320">
        <v>67.599999999999994</v>
      </c>
      <c r="H2925" s="316">
        <v>3.5</v>
      </c>
      <c r="I2925" s="316">
        <v>94.3</v>
      </c>
    </row>
    <row r="2926" spans="3:9" x14ac:dyDescent="0.2">
      <c r="C2926" s="348">
        <v>44148.083333333328</v>
      </c>
      <c r="D2926" s="320">
        <v>1030.7</v>
      </c>
      <c r="E2926" s="320">
        <v>0</v>
      </c>
      <c r="F2926" s="320">
        <v>17.2</v>
      </c>
      <c r="G2926" s="320">
        <v>68.400000000000006</v>
      </c>
      <c r="H2926" s="316">
        <v>2.7</v>
      </c>
      <c r="I2926" s="316">
        <v>122.1</v>
      </c>
    </row>
    <row r="2927" spans="3:9" x14ac:dyDescent="0.2">
      <c r="C2927" s="348">
        <v>44148.125</v>
      </c>
      <c r="D2927" s="320">
        <v>1030.5999999999999</v>
      </c>
      <c r="E2927" s="320">
        <v>0</v>
      </c>
      <c r="F2927" s="320">
        <v>16.8</v>
      </c>
      <c r="G2927" s="320">
        <v>69.3</v>
      </c>
      <c r="H2927" s="316">
        <v>3.5</v>
      </c>
      <c r="I2927" s="316">
        <v>133.30000000000001</v>
      </c>
    </row>
    <row r="2928" spans="3:9" x14ac:dyDescent="0.2">
      <c r="C2928" s="348">
        <v>44148.166666666672</v>
      </c>
      <c r="D2928" s="320">
        <v>1031</v>
      </c>
      <c r="E2928" s="320">
        <v>0</v>
      </c>
      <c r="F2928" s="320">
        <v>16.399999999999999</v>
      </c>
      <c r="G2928" s="320">
        <v>70.5</v>
      </c>
      <c r="H2928" s="316">
        <v>4</v>
      </c>
      <c r="I2928" s="316">
        <v>119.5</v>
      </c>
    </row>
    <row r="2929" spans="3:9" x14ac:dyDescent="0.2">
      <c r="C2929" s="348">
        <v>44148.208333333328</v>
      </c>
      <c r="D2929" s="320">
        <v>1031</v>
      </c>
      <c r="E2929" s="320">
        <v>0</v>
      </c>
      <c r="F2929" s="320">
        <v>16.7</v>
      </c>
      <c r="G2929" s="320">
        <v>69.900000000000006</v>
      </c>
      <c r="H2929" s="316">
        <v>3.3</v>
      </c>
      <c r="I2929" s="316">
        <v>147.30000000000001</v>
      </c>
    </row>
    <row r="2930" spans="3:9" x14ac:dyDescent="0.2">
      <c r="C2930" s="348">
        <v>44148.25</v>
      </c>
      <c r="D2930" s="320">
        <v>1031.8</v>
      </c>
      <c r="E2930" s="320">
        <v>0</v>
      </c>
      <c r="F2930" s="320">
        <v>18.2</v>
      </c>
      <c r="G2930" s="320">
        <v>64.400000000000006</v>
      </c>
      <c r="H2930" s="316">
        <v>3.8</v>
      </c>
      <c r="I2930" s="316">
        <v>177.1</v>
      </c>
    </row>
    <row r="2931" spans="3:9" x14ac:dyDescent="0.2">
      <c r="C2931" s="348">
        <v>44148.291666666672</v>
      </c>
      <c r="D2931" s="320">
        <v>1031.2</v>
      </c>
      <c r="E2931" s="320">
        <v>0</v>
      </c>
      <c r="F2931" s="320">
        <v>19.899999999999999</v>
      </c>
      <c r="G2931" s="320">
        <v>59.1</v>
      </c>
      <c r="H2931" s="316">
        <v>3.1</v>
      </c>
      <c r="I2931" s="316">
        <v>276.7</v>
      </c>
    </row>
    <row r="2932" spans="3:9" x14ac:dyDescent="0.2">
      <c r="C2932" s="348">
        <v>44148.333333333328</v>
      </c>
      <c r="D2932" s="320">
        <v>1030.7</v>
      </c>
      <c r="E2932" s="320">
        <v>0</v>
      </c>
      <c r="F2932" s="320">
        <v>20.3</v>
      </c>
      <c r="G2932" s="320">
        <v>58.1</v>
      </c>
      <c r="H2932" s="316">
        <v>4.9000000000000004</v>
      </c>
      <c r="I2932" s="316">
        <v>328.1</v>
      </c>
    </row>
    <row r="2933" spans="3:9" x14ac:dyDescent="0.2">
      <c r="C2933" s="348">
        <v>44148.375</v>
      </c>
      <c r="D2933" s="320">
        <v>1030.0999999999999</v>
      </c>
      <c r="E2933" s="320">
        <v>0</v>
      </c>
      <c r="F2933" s="320">
        <v>21.5</v>
      </c>
      <c r="G2933" s="320">
        <v>53.6</v>
      </c>
      <c r="H2933" s="316">
        <v>6.4</v>
      </c>
      <c r="I2933" s="316">
        <v>287.10000000000002</v>
      </c>
    </row>
    <row r="2934" spans="3:9" x14ac:dyDescent="0.2">
      <c r="C2934" s="348">
        <v>44148.416666666672</v>
      </c>
      <c r="D2934" s="320">
        <v>1029.3</v>
      </c>
      <c r="E2934" s="320">
        <v>0</v>
      </c>
      <c r="F2934" s="320">
        <v>21.9</v>
      </c>
      <c r="G2934" s="320">
        <v>52.4</v>
      </c>
      <c r="H2934" s="316">
        <v>7.7</v>
      </c>
      <c r="I2934" s="316">
        <v>277.10000000000002</v>
      </c>
    </row>
    <row r="2935" spans="3:9" x14ac:dyDescent="0.2">
      <c r="C2935" s="348">
        <v>44148.458333333328</v>
      </c>
      <c r="D2935" s="320">
        <v>1029.4000000000001</v>
      </c>
      <c r="E2935" s="320">
        <v>0</v>
      </c>
      <c r="F2935" s="320">
        <v>22.2</v>
      </c>
      <c r="G2935" s="320">
        <v>51.5</v>
      </c>
      <c r="H2935" s="316">
        <v>6.4</v>
      </c>
      <c r="I2935" s="316">
        <v>274.2</v>
      </c>
    </row>
    <row r="2936" spans="3:9" x14ac:dyDescent="0.2">
      <c r="C2936" s="348">
        <v>44148.5</v>
      </c>
      <c r="D2936" s="320">
        <v>1028.5999999999999</v>
      </c>
      <c r="E2936" s="320">
        <v>0</v>
      </c>
      <c r="F2936" s="320">
        <v>22.6</v>
      </c>
      <c r="G2936" s="320">
        <v>50.7</v>
      </c>
      <c r="H2936" s="316">
        <v>7.4</v>
      </c>
      <c r="I2936" s="316">
        <v>283</v>
      </c>
    </row>
    <row r="2937" spans="3:9" x14ac:dyDescent="0.2">
      <c r="C2937" s="348">
        <v>44148.541666666672</v>
      </c>
      <c r="D2937" s="320">
        <v>1028.0999999999999</v>
      </c>
      <c r="E2937" s="320">
        <v>0</v>
      </c>
      <c r="F2937" s="320">
        <v>22.8</v>
      </c>
      <c r="G2937" s="320">
        <v>49.5</v>
      </c>
      <c r="H2937" s="316">
        <v>7.8</v>
      </c>
      <c r="I2937" s="316">
        <v>254.2</v>
      </c>
    </row>
    <row r="2938" spans="3:9" x14ac:dyDescent="0.2">
      <c r="C2938" s="348">
        <v>44148.583333333328</v>
      </c>
      <c r="D2938" s="320">
        <v>1028.0999999999999</v>
      </c>
      <c r="E2938" s="320">
        <v>0</v>
      </c>
      <c r="F2938" s="320">
        <v>22.3</v>
      </c>
      <c r="G2938" s="320">
        <v>51</v>
      </c>
      <c r="H2938" s="316">
        <v>7.8</v>
      </c>
      <c r="I2938" s="316">
        <v>232.5</v>
      </c>
    </row>
    <row r="2939" spans="3:9" x14ac:dyDescent="0.2">
      <c r="C2939" s="348">
        <v>44148.625</v>
      </c>
      <c r="D2939" s="320">
        <v>1027.9000000000001</v>
      </c>
      <c r="E2939" s="320">
        <v>0</v>
      </c>
      <c r="F2939" s="320">
        <v>21.6</v>
      </c>
      <c r="G2939" s="320">
        <v>52.8</v>
      </c>
      <c r="H2939" s="316">
        <v>7.8</v>
      </c>
      <c r="I2939" s="316">
        <v>224.5</v>
      </c>
    </row>
    <row r="2940" spans="3:9" x14ac:dyDescent="0.2">
      <c r="C2940" s="348">
        <v>44148.666666666672</v>
      </c>
      <c r="D2940" s="320">
        <v>1028.0999999999999</v>
      </c>
      <c r="E2940" s="320">
        <v>0</v>
      </c>
      <c r="F2940" s="320">
        <v>21.1</v>
      </c>
      <c r="G2940" s="320">
        <v>55.4</v>
      </c>
      <c r="H2940" s="316">
        <v>7.6</v>
      </c>
      <c r="I2940" s="316">
        <v>214.4</v>
      </c>
    </row>
    <row r="2941" spans="3:9" x14ac:dyDescent="0.2">
      <c r="C2941" s="348">
        <v>44148.708333333328</v>
      </c>
      <c r="D2941" s="320">
        <v>1029</v>
      </c>
      <c r="E2941" s="320">
        <v>0</v>
      </c>
      <c r="F2941" s="320">
        <v>20.3</v>
      </c>
      <c r="G2941" s="320">
        <v>59.7</v>
      </c>
      <c r="H2941" s="316">
        <v>7.3</v>
      </c>
      <c r="I2941" s="316">
        <v>218.7</v>
      </c>
    </row>
    <row r="2942" spans="3:9" x14ac:dyDescent="0.2">
      <c r="C2942" s="348">
        <v>44148.75</v>
      </c>
      <c r="D2942" s="320">
        <v>1029.5</v>
      </c>
      <c r="E2942" s="320">
        <v>0</v>
      </c>
      <c r="F2942" s="320">
        <v>19.600000000000001</v>
      </c>
      <c r="G2942" s="320">
        <v>63.9</v>
      </c>
      <c r="H2942" s="316">
        <v>7.3</v>
      </c>
      <c r="I2942" s="316">
        <v>208.7</v>
      </c>
    </row>
    <row r="2943" spans="3:9" x14ac:dyDescent="0.2">
      <c r="C2943" s="348">
        <v>44148.791666666672</v>
      </c>
      <c r="D2943" s="320">
        <v>1030.0999999999999</v>
      </c>
      <c r="E2943" s="320">
        <v>0</v>
      </c>
      <c r="F2943" s="320">
        <v>19.399999999999999</v>
      </c>
      <c r="G2943" s="320">
        <v>65.400000000000006</v>
      </c>
      <c r="H2943" s="316">
        <v>6.8</v>
      </c>
      <c r="I2943" s="316">
        <v>200.7</v>
      </c>
    </row>
    <row r="2944" spans="3:9" x14ac:dyDescent="0.2">
      <c r="C2944" s="348">
        <v>44148.833333333328</v>
      </c>
      <c r="D2944" s="320">
        <v>1030.5</v>
      </c>
      <c r="E2944" s="320">
        <v>0</v>
      </c>
      <c r="F2944" s="320">
        <v>19.3</v>
      </c>
      <c r="G2944" s="320">
        <v>65.900000000000006</v>
      </c>
      <c r="H2944" s="316">
        <v>6.2</v>
      </c>
      <c r="I2944" s="316">
        <v>199.1</v>
      </c>
    </row>
    <row r="2945" spans="3:9" x14ac:dyDescent="0.2">
      <c r="C2945" s="348">
        <v>44148.875</v>
      </c>
      <c r="D2945" s="320">
        <v>1030.7</v>
      </c>
      <c r="E2945" s="320">
        <v>0</v>
      </c>
      <c r="F2945" s="320">
        <v>19.100000000000001</v>
      </c>
      <c r="G2945" s="320">
        <v>67.3</v>
      </c>
      <c r="H2945" s="316">
        <v>6</v>
      </c>
      <c r="I2945" s="316">
        <v>193.7</v>
      </c>
    </row>
    <row r="2946" spans="3:9" x14ac:dyDescent="0.2">
      <c r="C2946" s="348">
        <v>44148.916666666672</v>
      </c>
      <c r="D2946" s="320">
        <v>1030.8</v>
      </c>
      <c r="E2946" s="320">
        <v>0</v>
      </c>
      <c r="F2946" s="320">
        <v>18.8</v>
      </c>
      <c r="G2946" s="320">
        <v>67.7</v>
      </c>
      <c r="H2946" s="316">
        <v>3.9</v>
      </c>
      <c r="I2946" s="316">
        <v>168.4</v>
      </c>
    </row>
    <row r="2947" spans="3:9" x14ac:dyDescent="0.2">
      <c r="C2947" s="348">
        <v>44148.958333333328</v>
      </c>
      <c r="D2947" s="320">
        <v>1030.5999999999999</v>
      </c>
      <c r="E2947" s="320">
        <v>0</v>
      </c>
      <c r="F2947" s="320">
        <v>18.2</v>
      </c>
      <c r="G2947" s="320">
        <v>69.2</v>
      </c>
      <c r="H2947" s="316">
        <v>3.1</v>
      </c>
      <c r="I2947" s="316">
        <v>100.5</v>
      </c>
    </row>
    <row r="2948" spans="3:9" x14ac:dyDescent="0.2">
      <c r="C2948" s="348">
        <v>44149</v>
      </c>
      <c r="D2948" s="320">
        <v>1030.0999999999999</v>
      </c>
      <c r="E2948" s="320">
        <v>0</v>
      </c>
      <c r="F2948" s="320">
        <v>18</v>
      </c>
      <c r="G2948" s="320">
        <v>69.400000000000006</v>
      </c>
      <c r="H2948" s="316">
        <v>2.6</v>
      </c>
      <c r="I2948" s="316">
        <v>113.6</v>
      </c>
    </row>
    <row r="2949" spans="3:9" x14ac:dyDescent="0.2">
      <c r="C2949" s="348">
        <v>44149.041666666672</v>
      </c>
      <c r="D2949" s="320">
        <v>1029.4000000000001</v>
      </c>
      <c r="E2949" s="320">
        <v>0</v>
      </c>
      <c r="F2949" s="320">
        <v>18.3</v>
      </c>
      <c r="G2949" s="320">
        <v>69</v>
      </c>
      <c r="H2949" s="316">
        <v>2.6</v>
      </c>
      <c r="I2949" s="316">
        <v>32.9</v>
      </c>
    </row>
    <row r="2950" spans="3:9" x14ac:dyDescent="0.2">
      <c r="C2950" s="348">
        <v>44149.083333333328</v>
      </c>
      <c r="D2950" s="320">
        <v>1029</v>
      </c>
      <c r="E2950" s="320">
        <v>0</v>
      </c>
      <c r="F2950" s="320">
        <v>18.600000000000001</v>
      </c>
      <c r="G2950" s="320">
        <v>68.5</v>
      </c>
      <c r="H2950" s="316">
        <v>3.5</v>
      </c>
      <c r="I2950" s="316">
        <v>187.5</v>
      </c>
    </row>
    <row r="2951" spans="3:9" x14ac:dyDescent="0.2">
      <c r="C2951" s="348">
        <v>44149.125</v>
      </c>
      <c r="D2951" s="320">
        <v>1029</v>
      </c>
      <c r="E2951" s="320">
        <v>0</v>
      </c>
      <c r="F2951" s="320">
        <v>18.7</v>
      </c>
      <c r="G2951" s="320">
        <v>67.599999999999994</v>
      </c>
      <c r="H2951" s="316">
        <v>5.3</v>
      </c>
      <c r="I2951" s="316">
        <v>205</v>
      </c>
    </row>
    <row r="2952" spans="3:9" x14ac:dyDescent="0.2">
      <c r="C2952" s="348">
        <v>44149.166666666672</v>
      </c>
      <c r="D2952" s="320">
        <v>1029.3</v>
      </c>
      <c r="E2952" s="320">
        <v>0</v>
      </c>
      <c r="F2952" s="320">
        <v>18.7</v>
      </c>
      <c r="G2952" s="320">
        <v>67.3</v>
      </c>
      <c r="H2952" s="316">
        <v>5.0999999999999996</v>
      </c>
      <c r="I2952" s="316">
        <v>205.7</v>
      </c>
    </row>
    <row r="2953" spans="3:9" x14ac:dyDescent="0.2">
      <c r="C2953" s="348">
        <v>44149.208333333328</v>
      </c>
      <c r="D2953" s="298" t="s">
        <v>380</v>
      </c>
      <c r="E2953" s="298" t="s">
        <v>380</v>
      </c>
      <c r="F2953" s="298" t="s">
        <v>380</v>
      </c>
      <c r="G2953" s="298" t="s">
        <v>380</v>
      </c>
      <c r="H2953" s="298" t="s">
        <v>380</v>
      </c>
      <c r="I2953" s="298" t="s">
        <v>380</v>
      </c>
    </row>
    <row r="2954" spans="3:9" x14ac:dyDescent="0.2">
      <c r="C2954" s="348">
        <v>44149.25</v>
      </c>
      <c r="D2954" s="298" t="s">
        <v>380</v>
      </c>
      <c r="E2954" s="298" t="s">
        <v>380</v>
      </c>
      <c r="F2954" s="298" t="s">
        <v>380</v>
      </c>
      <c r="G2954" s="298" t="s">
        <v>380</v>
      </c>
      <c r="H2954" s="298" t="s">
        <v>380</v>
      </c>
      <c r="I2954" s="298" t="s">
        <v>380</v>
      </c>
    </row>
    <row r="2955" spans="3:9" x14ac:dyDescent="0.2">
      <c r="C2955" s="348">
        <v>44149.291666666672</v>
      </c>
      <c r="D2955" s="298" t="s">
        <v>380</v>
      </c>
      <c r="E2955" s="298" t="s">
        <v>380</v>
      </c>
      <c r="F2955" s="298" t="s">
        <v>380</v>
      </c>
      <c r="G2955" s="298" t="s">
        <v>380</v>
      </c>
      <c r="H2955" s="298" t="s">
        <v>380</v>
      </c>
      <c r="I2955" s="298" t="s">
        <v>380</v>
      </c>
    </row>
    <row r="2956" spans="3:9" x14ac:dyDescent="0.2">
      <c r="C2956" s="348">
        <v>44149.333333333328</v>
      </c>
      <c r="D2956" s="320">
        <v>1030.2</v>
      </c>
      <c r="E2956" s="320">
        <v>0</v>
      </c>
      <c r="F2956" s="320">
        <v>19.5</v>
      </c>
      <c r="G2956" s="320">
        <v>61.2</v>
      </c>
      <c r="H2956" s="316">
        <v>5</v>
      </c>
      <c r="I2956" s="316">
        <v>273</v>
      </c>
    </row>
    <row r="2957" spans="3:9" x14ac:dyDescent="0.2">
      <c r="C2957" s="348">
        <v>44149.375</v>
      </c>
      <c r="D2957" s="320">
        <v>1029.8</v>
      </c>
      <c r="E2957" s="320">
        <v>0</v>
      </c>
      <c r="F2957" s="320">
        <v>19.3</v>
      </c>
      <c r="G2957" s="320">
        <v>61.3</v>
      </c>
      <c r="H2957" s="316">
        <v>5.8</v>
      </c>
      <c r="I2957" s="316">
        <v>281.5</v>
      </c>
    </row>
    <row r="2958" spans="3:9" x14ac:dyDescent="0.2">
      <c r="C2958" s="348">
        <v>44149.416666666672</v>
      </c>
      <c r="D2958" s="320">
        <v>1029</v>
      </c>
      <c r="E2958" s="320">
        <v>0</v>
      </c>
      <c r="F2958" s="320">
        <v>19.899999999999999</v>
      </c>
      <c r="G2958" s="320">
        <v>60</v>
      </c>
      <c r="H2958" s="316">
        <v>5.7</v>
      </c>
      <c r="I2958" s="316">
        <v>286.5</v>
      </c>
    </row>
    <row r="2959" spans="3:9" x14ac:dyDescent="0.2">
      <c r="C2959" s="348">
        <v>44149.458333333328</v>
      </c>
      <c r="D2959" s="320">
        <v>1028</v>
      </c>
      <c r="E2959" s="320">
        <v>0</v>
      </c>
      <c r="F2959" s="320">
        <v>20.2</v>
      </c>
      <c r="G2959" s="320">
        <v>60.4</v>
      </c>
      <c r="H2959" s="316">
        <v>6</v>
      </c>
      <c r="I2959" s="316">
        <v>294</v>
      </c>
    </row>
    <row r="2960" spans="3:9" x14ac:dyDescent="0.2">
      <c r="C2960" s="348">
        <v>44149.5</v>
      </c>
      <c r="D2960" s="320">
        <v>1027.5999999999999</v>
      </c>
      <c r="E2960" s="320">
        <v>0</v>
      </c>
      <c r="F2960" s="320">
        <v>20.9</v>
      </c>
      <c r="G2960" s="320">
        <v>57.2</v>
      </c>
      <c r="H2960" s="316">
        <v>6.9</v>
      </c>
      <c r="I2960" s="316">
        <v>287.10000000000002</v>
      </c>
    </row>
    <row r="2961" spans="3:9" x14ac:dyDescent="0.2">
      <c r="C2961" s="348">
        <v>44149.541666666672</v>
      </c>
      <c r="D2961" s="320">
        <v>1026.9000000000001</v>
      </c>
      <c r="E2961" s="320">
        <v>0</v>
      </c>
      <c r="F2961" s="320">
        <v>21.9</v>
      </c>
      <c r="G2961" s="320">
        <v>52.2</v>
      </c>
      <c r="H2961" s="316">
        <v>7.4</v>
      </c>
      <c r="I2961" s="316">
        <v>276.10000000000002</v>
      </c>
    </row>
    <row r="2962" spans="3:9" x14ac:dyDescent="0.2">
      <c r="C2962" s="348">
        <v>44149.583333333328</v>
      </c>
      <c r="D2962" s="320">
        <v>1026.8</v>
      </c>
      <c r="E2962" s="320">
        <v>0</v>
      </c>
      <c r="F2962" s="320">
        <v>21.1</v>
      </c>
      <c r="G2962" s="320">
        <v>55.4</v>
      </c>
      <c r="H2962" s="316">
        <v>8</v>
      </c>
      <c r="I2962" s="316">
        <v>283</v>
      </c>
    </row>
    <row r="2963" spans="3:9" x14ac:dyDescent="0.2">
      <c r="C2963" s="348">
        <v>44149.625</v>
      </c>
      <c r="D2963" s="320">
        <v>1026.9000000000001</v>
      </c>
      <c r="E2963" s="320">
        <v>0</v>
      </c>
      <c r="F2963" s="320">
        <v>21.4</v>
      </c>
      <c r="G2963" s="320">
        <v>54.3</v>
      </c>
      <c r="H2963" s="316">
        <v>7</v>
      </c>
      <c r="I2963" s="316">
        <v>274.3</v>
      </c>
    </row>
    <row r="2964" spans="3:9" x14ac:dyDescent="0.2">
      <c r="C2964" s="348">
        <v>44149.666666666672</v>
      </c>
      <c r="D2964" s="320">
        <v>1027.5999999999999</v>
      </c>
      <c r="E2964" s="320">
        <v>0</v>
      </c>
      <c r="F2964" s="320">
        <v>20.7</v>
      </c>
      <c r="G2964" s="320">
        <v>56.2</v>
      </c>
      <c r="H2964" s="316">
        <v>6</v>
      </c>
      <c r="I2964" s="316">
        <v>256.60000000000002</v>
      </c>
    </row>
    <row r="2965" spans="3:9" x14ac:dyDescent="0.2">
      <c r="C2965" s="348">
        <v>44149.708333333328</v>
      </c>
      <c r="D2965" s="320">
        <v>1028.9000000000001</v>
      </c>
      <c r="E2965" s="320">
        <v>0</v>
      </c>
      <c r="F2965" s="320">
        <v>20.2</v>
      </c>
      <c r="G2965" s="320">
        <v>58</v>
      </c>
      <c r="H2965" s="316">
        <v>5.8</v>
      </c>
      <c r="I2965" s="316">
        <v>229.3</v>
      </c>
    </row>
    <row r="2966" spans="3:9" x14ac:dyDescent="0.2">
      <c r="C2966" s="348">
        <v>44149.75</v>
      </c>
      <c r="D2966" s="298" t="s">
        <v>380</v>
      </c>
      <c r="E2966" s="298" t="s">
        <v>380</v>
      </c>
      <c r="F2966" s="298" t="s">
        <v>380</v>
      </c>
      <c r="G2966" s="298" t="s">
        <v>380</v>
      </c>
      <c r="H2966" s="298" t="s">
        <v>380</v>
      </c>
      <c r="I2966" s="298" t="s">
        <v>380</v>
      </c>
    </row>
    <row r="2967" spans="3:9" x14ac:dyDescent="0.2">
      <c r="C2967" s="348">
        <v>44149.791666666672</v>
      </c>
      <c r="D2967" s="298" t="s">
        <v>380</v>
      </c>
      <c r="E2967" s="298" t="s">
        <v>380</v>
      </c>
      <c r="F2967" s="298" t="s">
        <v>380</v>
      </c>
      <c r="G2967" s="298" t="s">
        <v>380</v>
      </c>
      <c r="H2967" s="298" t="s">
        <v>380</v>
      </c>
      <c r="I2967" s="298" t="s">
        <v>380</v>
      </c>
    </row>
    <row r="2968" spans="3:9" x14ac:dyDescent="0.2">
      <c r="C2968" s="348">
        <v>44149.833333333328</v>
      </c>
      <c r="D2968" s="320">
        <v>1031</v>
      </c>
      <c r="E2968" s="320">
        <v>0</v>
      </c>
      <c r="F2968" s="320">
        <v>19.899999999999999</v>
      </c>
      <c r="G2968" s="320">
        <v>60.4</v>
      </c>
      <c r="H2968" s="316">
        <v>4.8</v>
      </c>
      <c r="I2968" s="316">
        <v>218.2</v>
      </c>
    </row>
    <row r="2969" spans="3:9" x14ac:dyDescent="0.2">
      <c r="C2969" s="348">
        <v>44149.875</v>
      </c>
      <c r="D2969" s="320">
        <v>1031</v>
      </c>
      <c r="E2969" s="320">
        <v>0</v>
      </c>
      <c r="F2969" s="320">
        <v>19.899999999999999</v>
      </c>
      <c r="G2969" s="320">
        <v>60.5</v>
      </c>
      <c r="H2969" s="316">
        <v>4.5999999999999996</v>
      </c>
      <c r="I2969" s="316">
        <v>215.2</v>
      </c>
    </row>
    <row r="2970" spans="3:9" x14ac:dyDescent="0.2">
      <c r="C2970" s="348">
        <v>44149.916666666672</v>
      </c>
      <c r="D2970" s="320">
        <v>1031</v>
      </c>
      <c r="E2970" s="320">
        <v>0</v>
      </c>
      <c r="F2970" s="320">
        <v>19.8</v>
      </c>
      <c r="G2970" s="320">
        <v>60.3</v>
      </c>
      <c r="H2970" s="316">
        <v>5.0999999999999996</v>
      </c>
      <c r="I2970" s="316">
        <v>212.1</v>
      </c>
    </row>
    <row r="2971" spans="3:9" x14ac:dyDescent="0.2">
      <c r="C2971" s="348">
        <v>44149.958333333328</v>
      </c>
      <c r="D2971" s="320">
        <v>1030.4000000000001</v>
      </c>
      <c r="E2971" s="320">
        <v>0</v>
      </c>
      <c r="F2971" s="320">
        <v>19.8</v>
      </c>
      <c r="G2971" s="320">
        <v>58.9</v>
      </c>
      <c r="H2971" s="316">
        <v>4.0999999999999996</v>
      </c>
      <c r="I2971" s="316">
        <v>227.3</v>
      </c>
    </row>
    <row r="2972" spans="3:9" x14ac:dyDescent="0.2">
      <c r="C2972" s="348">
        <v>44150</v>
      </c>
      <c r="D2972" s="320">
        <v>1030</v>
      </c>
      <c r="E2972" s="320">
        <v>0</v>
      </c>
      <c r="F2972" s="320">
        <v>19.7</v>
      </c>
      <c r="G2972" s="320">
        <v>58.9</v>
      </c>
      <c r="H2972" s="316">
        <v>4.3</v>
      </c>
      <c r="I2972" s="316">
        <v>221.2</v>
      </c>
    </row>
    <row r="2973" spans="3:9" x14ac:dyDescent="0.2">
      <c r="C2973" s="348">
        <v>44150.041666666672</v>
      </c>
      <c r="D2973" s="320">
        <v>1029.5</v>
      </c>
      <c r="E2973" s="320">
        <v>0</v>
      </c>
      <c r="F2973" s="320">
        <v>19.600000000000001</v>
      </c>
      <c r="G2973" s="320">
        <v>59.1</v>
      </c>
      <c r="H2973" s="316">
        <v>4.7</v>
      </c>
      <c r="I2973" s="316">
        <v>196.3</v>
      </c>
    </row>
    <row r="2974" spans="3:9" x14ac:dyDescent="0.2">
      <c r="C2974" s="348">
        <v>44150.083333333328</v>
      </c>
      <c r="D2974" s="320">
        <v>1029.4000000000001</v>
      </c>
      <c r="E2974" s="320">
        <v>0</v>
      </c>
      <c r="F2974" s="320">
        <v>19.5</v>
      </c>
      <c r="G2974" s="320">
        <v>59.1</v>
      </c>
      <c r="H2974" s="316">
        <v>5</v>
      </c>
      <c r="I2974" s="316">
        <v>204.6</v>
      </c>
    </row>
    <row r="2975" spans="3:9" x14ac:dyDescent="0.2">
      <c r="C2975" s="348">
        <v>44150.125</v>
      </c>
      <c r="D2975" s="320">
        <v>1029.3</v>
      </c>
      <c r="E2975" s="320">
        <v>0</v>
      </c>
      <c r="F2975" s="320">
        <v>19</v>
      </c>
      <c r="G2975" s="320">
        <v>65.3</v>
      </c>
      <c r="H2975" s="316">
        <v>3.9</v>
      </c>
      <c r="I2975" s="316">
        <v>357.2</v>
      </c>
    </row>
    <row r="2976" spans="3:9" x14ac:dyDescent="0.2">
      <c r="C2976" s="348">
        <v>44150.166666666672</v>
      </c>
      <c r="D2976" s="320">
        <v>1029.9000000000001</v>
      </c>
      <c r="E2976" s="320">
        <v>0</v>
      </c>
      <c r="F2976" s="320">
        <v>18.3</v>
      </c>
      <c r="G2976" s="320">
        <v>72.8</v>
      </c>
      <c r="H2976" s="316">
        <v>3.1</v>
      </c>
      <c r="I2976" s="316">
        <v>357</v>
      </c>
    </row>
    <row r="2977" spans="3:9" x14ac:dyDescent="0.2">
      <c r="C2977" s="348">
        <v>44150.208333333328</v>
      </c>
      <c r="D2977" s="320">
        <v>1030.4000000000001</v>
      </c>
      <c r="E2977" s="320">
        <v>0</v>
      </c>
      <c r="F2977" s="320">
        <v>18.600000000000001</v>
      </c>
      <c r="G2977" s="320">
        <v>70.8</v>
      </c>
      <c r="H2977" s="316">
        <v>3.1</v>
      </c>
      <c r="I2977" s="316">
        <v>357.9</v>
      </c>
    </row>
    <row r="2978" spans="3:9" x14ac:dyDescent="0.2">
      <c r="C2978" s="348">
        <v>44150.25</v>
      </c>
      <c r="D2978" s="320">
        <v>1031.2</v>
      </c>
      <c r="E2978" s="320">
        <v>0</v>
      </c>
      <c r="F2978" s="320">
        <v>18.100000000000001</v>
      </c>
      <c r="G2978" s="320">
        <v>76.599999999999994</v>
      </c>
      <c r="H2978" s="316">
        <v>2.9</v>
      </c>
      <c r="I2978" s="316">
        <v>353.2</v>
      </c>
    </row>
    <row r="2979" spans="3:9" x14ac:dyDescent="0.2">
      <c r="C2979" s="348">
        <v>44150.291666666672</v>
      </c>
      <c r="D2979" s="320">
        <v>1031.4000000000001</v>
      </c>
      <c r="E2979" s="320">
        <v>0</v>
      </c>
      <c r="F2979" s="320">
        <v>18.600000000000001</v>
      </c>
      <c r="G2979" s="320">
        <v>72.8</v>
      </c>
      <c r="H2979" s="316">
        <v>3.1</v>
      </c>
      <c r="I2979" s="316">
        <v>346.2</v>
      </c>
    </row>
    <row r="2980" spans="3:9" x14ac:dyDescent="0.2">
      <c r="C2980" s="348">
        <v>44150.333333333328</v>
      </c>
      <c r="D2980" s="320">
        <v>1030.9000000000001</v>
      </c>
      <c r="E2980" s="320">
        <v>0</v>
      </c>
      <c r="F2980" s="320">
        <v>20.6</v>
      </c>
      <c r="G2980" s="320">
        <v>56.5</v>
      </c>
      <c r="H2980" s="316">
        <v>6.2</v>
      </c>
      <c r="I2980" s="316">
        <v>240</v>
      </c>
    </row>
    <row r="2981" spans="3:9" x14ac:dyDescent="0.2">
      <c r="C2981" s="348">
        <v>44150.375</v>
      </c>
      <c r="D2981" s="320">
        <v>1030.4000000000001</v>
      </c>
      <c r="E2981" s="320">
        <v>0</v>
      </c>
      <c r="F2981" s="320">
        <v>21.4</v>
      </c>
      <c r="G2981" s="320">
        <v>53.1</v>
      </c>
      <c r="H2981" s="316">
        <v>6.8</v>
      </c>
      <c r="I2981" s="316">
        <v>251.8</v>
      </c>
    </row>
    <row r="2982" spans="3:9" x14ac:dyDescent="0.2">
      <c r="C2982" s="348">
        <v>44150.416666666672</v>
      </c>
      <c r="D2982" s="298" t="s">
        <v>380</v>
      </c>
      <c r="E2982" s="320">
        <v>0</v>
      </c>
      <c r="F2982" s="320">
        <v>22.3</v>
      </c>
      <c r="G2982" s="320">
        <v>50.3</v>
      </c>
      <c r="H2982" s="316">
        <v>4.2</v>
      </c>
      <c r="I2982" s="316">
        <v>264.5</v>
      </c>
    </row>
    <row r="2983" spans="3:9" x14ac:dyDescent="0.2">
      <c r="C2983" s="348">
        <v>44150.458333333328</v>
      </c>
      <c r="D2983" s="298" t="s">
        <v>380</v>
      </c>
      <c r="E2983" s="320">
        <v>150</v>
      </c>
      <c r="F2983" s="320">
        <v>22.7</v>
      </c>
      <c r="G2983" s="320">
        <v>49.1</v>
      </c>
      <c r="H2983" s="316">
        <v>1.3</v>
      </c>
      <c r="I2983" s="316">
        <v>249.5</v>
      </c>
    </row>
    <row r="2984" spans="3:9" x14ac:dyDescent="0.2">
      <c r="C2984" s="348">
        <v>44150.5</v>
      </c>
      <c r="D2984" s="320">
        <v>1028.9000000000001</v>
      </c>
      <c r="E2984" s="320">
        <v>0</v>
      </c>
      <c r="F2984" s="320">
        <v>21.9</v>
      </c>
      <c r="G2984" s="320">
        <v>49.5</v>
      </c>
      <c r="H2984" s="316">
        <v>8.3000000000000007</v>
      </c>
      <c r="I2984" s="316">
        <v>248.9</v>
      </c>
    </row>
    <row r="2985" spans="3:9" x14ac:dyDescent="0.2">
      <c r="C2985" s="348">
        <v>44150.541666666672</v>
      </c>
      <c r="D2985" s="320">
        <v>1028.7</v>
      </c>
      <c r="E2985" s="320">
        <v>0</v>
      </c>
      <c r="F2985" s="320">
        <v>22.2</v>
      </c>
      <c r="G2985" s="320">
        <v>48.4</v>
      </c>
      <c r="H2985" s="316">
        <v>7.8</v>
      </c>
      <c r="I2985" s="316">
        <v>246.1</v>
      </c>
    </row>
    <row r="2986" spans="3:9" x14ac:dyDescent="0.2">
      <c r="C2986" s="348">
        <v>44150.583333333328</v>
      </c>
      <c r="D2986" s="320">
        <v>1028.4000000000001</v>
      </c>
      <c r="E2986" s="320">
        <v>0</v>
      </c>
      <c r="F2986" s="320">
        <v>22.2</v>
      </c>
      <c r="G2986" s="320">
        <v>47.5</v>
      </c>
      <c r="H2986" s="316">
        <v>8.1</v>
      </c>
      <c r="I2986" s="316">
        <v>235.4</v>
      </c>
    </row>
    <row r="2987" spans="3:9" x14ac:dyDescent="0.2">
      <c r="C2987" s="348">
        <v>44150.625</v>
      </c>
      <c r="D2987" s="320">
        <v>1028.5999999999999</v>
      </c>
      <c r="E2987" s="320">
        <v>0</v>
      </c>
      <c r="F2987" s="320">
        <v>21.9</v>
      </c>
      <c r="G2987" s="320">
        <v>48.6</v>
      </c>
      <c r="H2987" s="316">
        <v>7.9</v>
      </c>
      <c r="I2987" s="316">
        <v>217.5</v>
      </c>
    </row>
    <row r="2988" spans="3:9" x14ac:dyDescent="0.2">
      <c r="C2988" s="348">
        <v>44150.666666666672</v>
      </c>
      <c r="D2988" s="320">
        <v>1029.3</v>
      </c>
      <c r="E2988" s="320">
        <v>0</v>
      </c>
      <c r="F2988" s="320">
        <v>21.3</v>
      </c>
      <c r="G2988" s="320">
        <v>52.1</v>
      </c>
      <c r="H2988" s="316">
        <v>7.2</v>
      </c>
      <c r="I2988" s="316">
        <v>205.7</v>
      </c>
    </row>
    <row r="2989" spans="3:9" x14ac:dyDescent="0.2">
      <c r="C2989" s="348">
        <v>44150.708333333328</v>
      </c>
      <c r="D2989" s="320">
        <v>1029.7</v>
      </c>
      <c r="E2989" s="320">
        <v>0</v>
      </c>
      <c r="F2989" s="320">
        <v>20.7</v>
      </c>
      <c r="G2989" s="320">
        <v>53.9</v>
      </c>
      <c r="H2989" s="316">
        <v>7</v>
      </c>
      <c r="I2989" s="316">
        <v>178.3</v>
      </c>
    </row>
    <row r="2990" spans="3:9" x14ac:dyDescent="0.2">
      <c r="C2990" s="348">
        <v>44150.75</v>
      </c>
      <c r="D2990" s="320">
        <v>1030.2</v>
      </c>
      <c r="E2990" s="320">
        <v>0</v>
      </c>
      <c r="F2990" s="320">
        <v>19.8</v>
      </c>
      <c r="G2990" s="320">
        <v>58.4</v>
      </c>
      <c r="H2990" s="316">
        <v>7.4</v>
      </c>
      <c r="I2990" s="316">
        <v>165</v>
      </c>
    </row>
    <row r="2991" spans="3:9" x14ac:dyDescent="0.2">
      <c r="C2991" s="348">
        <v>44150.791666666672</v>
      </c>
      <c r="D2991" s="320">
        <v>1030.5999999999999</v>
      </c>
      <c r="E2991" s="320">
        <v>0</v>
      </c>
      <c r="F2991" s="320">
        <v>19.5</v>
      </c>
      <c r="G2991" s="320">
        <v>58.9</v>
      </c>
      <c r="H2991" s="316">
        <v>6.8</v>
      </c>
      <c r="I2991" s="316">
        <v>164.5</v>
      </c>
    </row>
    <row r="2992" spans="3:9" x14ac:dyDescent="0.2">
      <c r="C2992" s="348">
        <v>44150.833333333328</v>
      </c>
      <c r="D2992" s="320">
        <v>1031</v>
      </c>
      <c r="E2992" s="320">
        <v>0</v>
      </c>
      <c r="F2992" s="320">
        <v>19.3</v>
      </c>
      <c r="G2992" s="320">
        <v>58.7</v>
      </c>
      <c r="H2992" s="316">
        <v>6.3</v>
      </c>
      <c r="I2992" s="316">
        <v>164.8</v>
      </c>
    </row>
    <row r="2993" spans="3:9" x14ac:dyDescent="0.2">
      <c r="C2993" s="348">
        <v>44150.875</v>
      </c>
      <c r="D2993" s="320">
        <v>1031.3</v>
      </c>
      <c r="E2993" s="320">
        <v>0</v>
      </c>
      <c r="F2993" s="320">
        <v>19.3</v>
      </c>
      <c r="G2993" s="320">
        <v>55.6</v>
      </c>
      <c r="H2993" s="316">
        <v>5.3</v>
      </c>
      <c r="I2993" s="316">
        <v>159.4</v>
      </c>
    </row>
    <row r="2994" spans="3:9" x14ac:dyDescent="0.2">
      <c r="C2994" s="348">
        <v>44150.916666666672</v>
      </c>
      <c r="D2994" s="320">
        <v>1031.5</v>
      </c>
      <c r="E2994" s="320">
        <v>0</v>
      </c>
      <c r="F2994" s="320">
        <v>18.899999999999999</v>
      </c>
      <c r="G2994" s="320">
        <v>59.3</v>
      </c>
      <c r="H2994" s="316">
        <v>3.6</v>
      </c>
      <c r="I2994" s="316">
        <v>110.2</v>
      </c>
    </row>
    <row r="2995" spans="3:9" x14ac:dyDescent="0.2">
      <c r="C2995" s="348">
        <v>44150.958333333328</v>
      </c>
      <c r="D2995" s="320">
        <v>1031.2</v>
      </c>
      <c r="E2995" s="320">
        <v>0</v>
      </c>
      <c r="F2995" s="320">
        <v>18.5</v>
      </c>
      <c r="G2995" s="320">
        <v>64.3</v>
      </c>
      <c r="H2995" s="316">
        <v>2.8</v>
      </c>
      <c r="I2995" s="316">
        <v>354.4</v>
      </c>
    </row>
    <row r="2996" spans="3:9" x14ac:dyDescent="0.2">
      <c r="C2996" s="348">
        <v>44151</v>
      </c>
      <c r="D2996" s="320">
        <v>1030.7</v>
      </c>
      <c r="E2996" s="320">
        <v>0</v>
      </c>
      <c r="F2996" s="320">
        <v>17.899999999999999</v>
      </c>
      <c r="G2996" s="320">
        <v>67</v>
      </c>
      <c r="H2996" s="316">
        <v>3.1</v>
      </c>
      <c r="I2996" s="316">
        <v>45.2</v>
      </c>
    </row>
    <row r="2997" spans="3:9" x14ac:dyDescent="0.2">
      <c r="C2997" s="348">
        <v>44151.041666666672</v>
      </c>
      <c r="D2997" s="320">
        <v>1030.3</v>
      </c>
      <c r="E2997" s="320">
        <v>0</v>
      </c>
      <c r="F2997" s="320">
        <v>17.100000000000001</v>
      </c>
      <c r="G2997" s="320">
        <v>67.400000000000006</v>
      </c>
      <c r="H2997" s="316">
        <v>3.2</v>
      </c>
      <c r="I2997" s="316">
        <v>104.4</v>
      </c>
    </row>
    <row r="2998" spans="3:9" x14ac:dyDescent="0.2">
      <c r="C2998" s="348">
        <v>44151.083333333328</v>
      </c>
      <c r="D2998" s="320">
        <v>1030</v>
      </c>
      <c r="E2998" s="320">
        <v>0</v>
      </c>
      <c r="F2998" s="320">
        <v>16.8</v>
      </c>
      <c r="G2998" s="320">
        <v>65.099999999999994</v>
      </c>
      <c r="H2998" s="316">
        <v>3</v>
      </c>
      <c r="I2998" s="316">
        <v>113.3</v>
      </c>
    </row>
    <row r="2999" spans="3:9" x14ac:dyDescent="0.2">
      <c r="C2999" s="348">
        <v>44151.125</v>
      </c>
      <c r="D2999" s="320">
        <v>1030.3</v>
      </c>
      <c r="E2999" s="320">
        <v>0</v>
      </c>
      <c r="F2999" s="320">
        <v>17</v>
      </c>
      <c r="G2999" s="320">
        <v>63.7</v>
      </c>
      <c r="H2999" s="316">
        <v>3</v>
      </c>
      <c r="I2999" s="316">
        <v>113.7</v>
      </c>
    </row>
    <row r="3000" spans="3:9" x14ac:dyDescent="0.2">
      <c r="C3000" s="348">
        <v>44151.166666666672</v>
      </c>
      <c r="D3000" s="320">
        <v>1030.5999999999999</v>
      </c>
      <c r="E3000" s="320">
        <v>0</v>
      </c>
      <c r="F3000" s="320">
        <v>16.5</v>
      </c>
      <c r="G3000" s="320">
        <v>67.7</v>
      </c>
      <c r="H3000" s="316">
        <v>3.2</v>
      </c>
      <c r="I3000" s="316">
        <v>78.099999999999994</v>
      </c>
    </row>
    <row r="3001" spans="3:9" x14ac:dyDescent="0.2">
      <c r="C3001" s="348">
        <v>44151.208333333328</v>
      </c>
      <c r="D3001" s="320">
        <v>1031</v>
      </c>
      <c r="E3001" s="320">
        <v>0</v>
      </c>
      <c r="F3001" s="320">
        <v>16.5</v>
      </c>
      <c r="G3001" s="320">
        <v>67.400000000000006</v>
      </c>
      <c r="H3001" s="316">
        <v>3.7</v>
      </c>
      <c r="I3001" s="316">
        <v>98.4</v>
      </c>
    </row>
    <row r="3002" spans="3:9" x14ac:dyDescent="0.2">
      <c r="C3002" s="348">
        <v>44151.25</v>
      </c>
      <c r="D3002" s="320">
        <v>1031.5999999999999</v>
      </c>
      <c r="E3002" s="320">
        <v>0</v>
      </c>
      <c r="F3002" s="320">
        <v>18.5</v>
      </c>
      <c r="G3002" s="320">
        <v>61.7</v>
      </c>
      <c r="H3002" s="316">
        <v>2.7</v>
      </c>
      <c r="I3002" s="316">
        <v>94.7</v>
      </c>
    </row>
    <row r="3003" spans="3:9" x14ac:dyDescent="0.2">
      <c r="C3003" s="348">
        <v>44151.291666666672</v>
      </c>
      <c r="D3003" s="320">
        <v>1031.4000000000001</v>
      </c>
      <c r="E3003" s="320">
        <v>0</v>
      </c>
      <c r="F3003" s="320">
        <v>19.2</v>
      </c>
      <c r="G3003" s="320">
        <v>59</v>
      </c>
      <c r="H3003" s="316">
        <v>3.5</v>
      </c>
      <c r="I3003" s="316">
        <v>312</v>
      </c>
    </row>
    <row r="3004" spans="3:9" x14ac:dyDescent="0.2">
      <c r="C3004" s="348">
        <v>44151.333333333328</v>
      </c>
      <c r="D3004" s="320">
        <v>1030.8</v>
      </c>
      <c r="E3004" s="320">
        <v>0</v>
      </c>
      <c r="F3004" s="320">
        <v>19.8</v>
      </c>
      <c r="G3004" s="320">
        <v>57</v>
      </c>
      <c r="H3004" s="316">
        <v>4.4000000000000004</v>
      </c>
      <c r="I3004" s="316">
        <v>335.1</v>
      </c>
    </row>
    <row r="3005" spans="3:9" x14ac:dyDescent="0.2">
      <c r="C3005" s="348">
        <v>44151.375</v>
      </c>
      <c r="D3005" s="320">
        <v>1030.4000000000001</v>
      </c>
      <c r="E3005" s="320">
        <v>0</v>
      </c>
      <c r="F3005" s="320">
        <v>18.899999999999999</v>
      </c>
      <c r="G3005" s="320">
        <v>64.2</v>
      </c>
      <c r="H3005" s="316">
        <v>5.4</v>
      </c>
      <c r="I3005" s="316">
        <v>334</v>
      </c>
    </row>
    <row r="3006" spans="3:9" x14ac:dyDescent="0.2">
      <c r="C3006" s="348">
        <v>44151.416666666672</v>
      </c>
      <c r="D3006" s="320">
        <v>1030.0999999999999</v>
      </c>
      <c r="E3006" s="320">
        <v>0</v>
      </c>
      <c r="F3006" s="320">
        <v>18.899999999999999</v>
      </c>
      <c r="G3006" s="320">
        <v>67</v>
      </c>
      <c r="H3006" s="316">
        <v>4.5</v>
      </c>
      <c r="I3006" s="316">
        <v>300.8</v>
      </c>
    </row>
    <row r="3007" spans="3:9" x14ac:dyDescent="0.2">
      <c r="C3007" s="348">
        <v>44151.458333333328</v>
      </c>
      <c r="D3007" s="320">
        <v>1029</v>
      </c>
      <c r="E3007" s="320">
        <v>0</v>
      </c>
      <c r="F3007" s="320">
        <v>20.5</v>
      </c>
      <c r="G3007" s="320">
        <v>57</v>
      </c>
      <c r="H3007" s="316">
        <v>6</v>
      </c>
      <c r="I3007" s="316">
        <v>273</v>
      </c>
    </row>
    <row r="3008" spans="3:9" x14ac:dyDescent="0.2">
      <c r="C3008" s="348">
        <v>44151.5</v>
      </c>
      <c r="D3008" s="320">
        <v>1028.5</v>
      </c>
      <c r="E3008" s="320">
        <v>0</v>
      </c>
      <c r="F3008" s="320">
        <v>22</v>
      </c>
      <c r="G3008" s="320">
        <v>49</v>
      </c>
      <c r="H3008" s="316">
        <v>8.1</v>
      </c>
      <c r="I3008" s="316">
        <v>242.2</v>
      </c>
    </row>
    <row r="3009" spans="3:9" x14ac:dyDescent="0.2">
      <c r="C3009" s="348">
        <v>44151.541666666672</v>
      </c>
      <c r="D3009" s="320">
        <v>1028.0999999999999</v>
      </c>
      <c r="E3009" s="320">
        <v>0</v>
      </c>
      <c r="F3009" s="320">
        <v>21.7</v>
      </c>
      <c r="G3009" s="320">
        <v>50.2</v>
      </c>
      <c r="H3009" s="316">
        <v>8.6</v>
      </c>
      <c r="I3009" s="316">
        <v>242.3</v>
      </c>
    </row>
    <row r="3010" spans="3:9" x14ac:dyDescent="0.2">
      <c r="C3010" s="348">
        <v>44151.583333333328</v>
      </c>
      <c r="D3010" s="320">
        <v>1027.9000000000001</v>
      </c>
      <c r="E3010" s="320">
        <v>0</v>
      </c>
      <c r="F3010" s="320">
        <v>22.2</v>
      </c>
      <c r="G3010" s="320">
        <v>48.1</v>
      </c>
      <c r="H3010" s="316">
        <v>7.8</v>
      </c>
      <c r="I3010" s="316">
        <v>214.2</v>
      </c>
    </row>
    <row r="3011" spans="3:9" x14ac:dyDescent="0.2">
      <c r="C3011" s="348">
        <v>44151.625</v>
      </c>
      <c r="D3011" s="320">
        <v>1028.3</v>
      </c>
      <c r="E3011" s="320">
        <v>0</v>
      </c>
      <c r="F3011" s="320">
        <v>22</v>
      </c>
      <c r="G3011" s="320">
        <v>47.4</v>
      </c>
      <c r="H3011" s="316">
        <v>8.1</v>
      </c>
      <c r="I3011" s="316">
        <v>204.5</v>
      </c>
    </row>
    <row r="3012" spans="3:9" x14ac:dyDescent="0.2">
      <c r="C3012" s="348">
        <v>44151.666666666672</v>
      </c>
      <c r="D3012" s="320">
        <v>1028.4000000000001</v>
      </c>
      <c r="E3012" s="320">
        <v>0</v>
      </c>
      <c r="F3012" s="320">
        <v>21.5</v>
      </c>
      <c r="G3012" s="320">
        <v>50</v>
      </c>
      <c r="H3012" s="316">
        <v>7.3</v>
      </c>
      <c r="I3012" s="316">
        <v>193.4</v>
      </c>
    </row>
    <row r="3013" spans="3:9" x14ac:dyDescent="0.2">
      <c r="C3013" s="348">
        <v>44151.708333333328</v>
      </c>
      <c r="D3013" s="320">
        <v>1029.0999999999999</v>
      </c>
      <c r="E3013" s="320">
        <v>0</v>
      </c>
      <c r="F3013" s="320">
        <v>20.7</v>
      </c>
      <c r="G3013" s="320">
        <v>52.7</v>
      </c>
      <c r="H3013" s="316">
        <v>7.3</v>
      </c>
      <c r="I3013" s="316">
        <v>181.6</v>
      </c>
    </row>
    <row r="3014" spans="3:9" x14ac:dyDescent="0.2">
      <c r="C3014" s="348">
        <v>44151.75</v>
      </c>
      <c r="D3014" s="320">
        <v>1029.8</v>
      </c>
      <c r="E3014" s="320">
        <v>0</v>
      </c>
      <c r="F3014" s="320">
        <v>19.899999999999999</v>
      </c>
      <c r="G3014" s="320">
        <v>56.1</v>
      </c>
      <c r="H3014" s="316">
        <v>7.2</v>
      </c>
      <c r="I3014" s="316">
        <v>174.8</v>
      </c>
    </row>
    <row r="3015" spans="3:9" x14ac:dyDescent="0.2">
      <c r="C3015" s="348">
        <v>44151.791666666672</v>
      </c>
      <c r="D3015" s="320">
        <v>1030.5999999999999</v>
      </c>
      <c r="E3015" s="320">
        <v>0</v>
      </c>
      <c r="F3015" s="320">
        <v>19.600000000000001</v>
      </c>
      <c r="G3015" s="320">
        <v>56</v>
      </c>
      <c r="H3015" s="316">
        <v>6.9</v>
      </c>
      <c r="I3015" s="316">
        <v>169</v>
      </c>
    </row>
    <row r="3016" spans="3:9" x14ac:dyDescent="0.2">
      <c r="C3016" s="348">
        <v>44151.833333333328</v>
      </c>
      <c r="D3016" s="320">
        <v>1031.2</v>
      </c>
      <c r="E3016" s="320">
        <v>0</v>
      </c>
      <c r="F3016" s="320">
        <v>19.600000000000001</v>
      </c>
      <c r="G3016" s="320">
        <v>54.5</v>
      </c>
      <c r="H3016" s="316">
        <v>6.8</v>
      </c>
      <c r="I3016" s="316">
        <v>162.4</v>
      </c>
    </row>
    <row r="3017" spans="3:9" x14ac:dyDescent="0.2">
      <c r="C3017" s="348">
        <v>44151.875</v>
      </c>
      <c r="D3017" s="320">
        <v>1031.5999999999999</v>
      </c>
      <c r="E3017" s="320">
        <v>0</v>
      </c>
      <c r="F3017" s="320">
        <v>19.7</v>
      </c>
      <c r="G3017" s="320">
        <v>54.2</v>
      </c>
      <c r="H3017" s="316">
        <v>6.4</v>
      </c>
      <c r="I3017" s="316">
        <v>148.69999999999999</v>
      </c>
    </row>
    <row r="3018" spans="3:9" x14ac:dyDescent="0.2">
      <c r="C3018" s="348">
        <v>44151.916666666672</v>
      </c>
      <c r="D3018" s="320">
        <v>1032</v>
      </c>
      <c r="E3018" s="320">
        <v>0</v>
      </c>
      <c r="F3018" s="320">
        <v>19.3</v>
      </c>
      <c r="G3018" s="320">
        <v>56.7</v>
      </c>
      <c r="H3018" s="316">
        <v>5.3</v>
      </c>
      <c r="I3018" s="316">
        <v>141.30000000000001</v>
      </c>
    </row>
    <row r="3019" spans="3:9" x14ac:dyDescent="0.2">
      <c r="C3019" s="348">
        <v>44151.958333333328</v>
      </c>
      <c r="D3019" s="320">
        <v>1031.7</v>
      </c>
      <c r="E3019" s="320">
        <v>0</v>
      </c>
      <c r="F3019" s="320">
        <v>18.899999999999999</v>
      </c>
      <c r="G3019" s="320">
        <v>57</v>
      </c>
      <c r="H3019" s="316">
        <v>4.5999999999999996</v>
      </c>
      <c r="I3019" s="316">
        <v>141.6</v>
      </c>
    </row>
    <row r="3020" spans="3:9" x14ac:dyDescent="0.2">
      <c r="C3020" s="348">
        <v>44152</v>
      </c>
      <c r="D3020" s="320">
        <v>1031</v>
      </c>
      <c r="E3020" s="320">
        <v>0</v>
      </c>
      <c r="F3020" s="320">
        <v>18.3</v>
      </c>
      <c r="G3020" s="320">
        <v>58.5</v>
      </c>
      <c r="H3020" s="316">
        <v>3.5</v>
      </c>
      <c r="I3020" s="316">
        <v>127.8</v>
      </c>
    </row>
    <row r="3021" spans="3:9" x14ac:dyDescent="0.2">
      <c r="C3021" s="348">
        <v>44152.041666666672</v>
      </c>
      <c r="D3021" s="320">
        <v>1030.5</v>
      </c>
      <c r="E3021" s="320">
        <v>0</v>
      </c>
      <c r="F3021" s="320">
        <v>17.5</v>
      </c>
      <c r="G3021" s="320">
        <v>62.9</v>
      </c>
      <c r="H3021" s="316">
        <v>3.4</v>
      </c>
      <c r="I3021" s="316">
        <v>73</v>
      </c>
    </row>
    <row r="3022" spans="3:9" x14ac:dyDescent="0.2">
      <c r="C3022" s="348">
        <v>44152.083333333328</v>
      </c>
      <c r="D3022" s="320">
        <v>1030.4000000000001</v>
      </c>
      <c r="E3022" s="320">
        <v>0</v>
      </c>
      <c r="F3022" s="320">
        <v>16.899999999999999</v>
      </c>
      <c r="G3022" s="320">
        <v>65.2</v>
      </c>
      <c r="H3022" s="316">
        <v>3.3</v>
      </c>
      <c r="I3022" s="316">
        <v>88.7</v>
      </c>
    </row>
    <row r="3023" spans="3:9" x14ac:dyDescent="0.2">
      <c r="C3023" s="348">
        <v>44152.125</v>
      </c>
      <c r="D3023" s="320">
        <v>1030.5</v>
      </c>
      <c r="E3023" s="320">
        <v>0</v>
      </c>
      <c r="F3023" s="320">
        <v>16.8</v>
      </c>
      <c r="G3023" s="320">
        <v>65</v>
      </c>
      <c r="H3023" s="316">
        <v>3.1</v>
      </c>
      <c r="I3023" s="316">
        <v>108.6</v>
      </c>
    </row>
    <row r="3024" spans="3:9" x14ac:dyDescent="0.2">
      <c r="C3024" s="348">
        <v>44152.166666666672</v>
      </c>
      <c r="D3024" s="320">
        <v>1030.8</v>
      </c>
      <c r="E3024" s="320">
        <v>0</v>
      </c>
      <c r="F3024" s="320">
        <v>16.399999999999999</v>
      </c>
      <c r="G3024" s="320">
        <v>64.8</v>
      </c>
      <c r="H3024" s="316">
        <v>3.1</v>
      </c>
      <c r="I3024" s="316">
        <v>96.1</v>
      </c>
    </row>
    <row r="3025" spans="3:9" x14ac:dyDescent="0.2">
      <c r="C3025" s="348">
        <v>44152.208333333328</v>
      </c>
      <c r="D3025" s="320">
        <v>1031</v>
      </c>
      <c r="E3025" s="320">
        <v>0</v>
      </c>
      <c r="F3025" s="320">
        <v>16.600000000000001</v>
      </c>
      <c r="G3025" s="320">
        <v>65.7</v>
      </c>
      <c r="H3025" s="316">
        <v>3.5</v>
      </c>
      <c r="I3025" s="316">
        <v>89.9</v>
      </c>
    </row>
    <row r="3026" spans="3:9" x14ac:dyDescent="0.2">
      <c r="C3026" s="348">
        <v>44152.25</v>
      </c>
      <c r="D3026" s="320">
        <v>1031.4000000000001</v>
      </c>
      <c r="E3026" s="320">
        <v>0</v>
      </c>
      <c r="F3026" s="320">
        <v>18.8</v>
      </c>
      <c r="G3026" s="320">
        <v>60.2</v>
      </c>
      <c r="H3026" s="316">
        <v>2.7</v>
      </c>
      <c r="I3026" s="316">
        <v>88.4</v>
      </c>
    </row>
    <row r="3027" spans="3:9" x14ac:dyDescent="0.2">
      <c r="C3027" s="348">
        <v>44152.291666666672</v>
      </c>
      <c r="D3027" s="320">
        <v>1031.3</v>
      </c>
      <c r="E3027" s="320">
        <v>0</v>
      </c>
      <c r="F3027" s="320">
        <v>19.100000000000001</v>
      </c>
      <c r="G3027" s="320">
        <v>60</v>
      </c>
      <c r="H3027" s="316">
        <v>3.2</v>
      </c>
      <c r="I3027" s="316">
        <v>300.2</v>
      </c>
    </row>
    <row r="3028" spans="3:9" x14ac:dyDescent="0.2">
      <c r="C3028" s="348">
        <v>44152.333333333328</v>
      </c>
      <c r="D3028" s="320">
        <v>1030.3</v>
      </c>
      <c r="E3028" s="320">
        <v>0</v>
      </c>
      <c r="F3028" s="320">
        <v>20</v>
      </c>
      <c r="G3028" s="320">
        <v>56</v>
      </c>
      <c r="H3028" s="316">
        <v>4</v>
      </c>
      <c r="I3028" s="316">
        <v>319.2</v>
      </c>
    </row>
    <row r="3029" spans="3:9" x14ac:dyDescent="0.2">
      <c r="C3029" s="348">
        <v>44152.375</v>
      </c>
      <c r="D3029" s="320">
        <v>1029.5999999999999</v>
      </c>
      <c r="E3029" s="320">
        <v>0</v>
      </c>
      <c r="F3029" s="320">
        <v>20.2</v>
      </c>
      <c r="G3029" s="320">
        <v>56.4</v>
      </c>
      <c r="H3029" s="316">
        <v>5.5</v>
      </c>
      <c r="I3029" s="316">
        <v>300.8</v>
      </c>
    </row>
    <row r="3030" spans="3:9" x14ac:dyDescent="0.2">
      <c r="C3030" s="348">
        <v>44152.416666666672</v>
      </c>
      <c r="D3030" s="320">
        <v>1029</v>
      </c>
      <c r="E3030" s="320">
        <v>0</v>
      </c>
      <c r="F3030" s="320">
        <v>22.1</v>
      </c>
      <c r="G3030" s="320">
        <v>48.1</v>
      </c>
      <c r="H3030" s="316">
        <v>7.1</v>
      </c>
      <c r="I3030" s="316">
        <v>242</v>
      </c>
    </row>
    <row r="3031" spans="3:9" x14ac:dyDescent="0.2">
      <c r="C3031" s="348">
        <v>44152.458333333328</v>
      </c>
      <c r="D3031" s="320">
        <v>1028.7</v>
      </c>
      <c r="E3031" s="320">
        <v>0</v>
      </c>
      <c r="F3031" s="320">
        <v>22.3</v>
      </c>
      <c r="G3031" s="320">
        <v>47.2</v>
      </c>
      <c r="H3031" s="316">
        <v>8.1</v>
      </c>
      <c r="I3031" s="316">
        <v>242.5</v>
      </c>
    </row>
    <row r="3032" spans="3:9" x14ac:dyDescent="0.2">
      <c r="C3032" s="348">
        <v>44152.5</v>
      </c>
      <c r="D3032" s="320">
        <v>1028.4000000000001</v>
      </c>
      <c r="E3032" s="320">
        <v>0</v>
      </c>
      <c r="F3032" s="320">
        <v>22.7</v>
      </c>
      <c r="G3032" s="320">
        <v>46.8</v>
      </c>
      <c r="H3032" s="316">
        <v>7.7</v>
      </c>
      <c r="I3032" s="316">
        <v>224.7</v>
      </c>
    </row>
    <row r="3033" spans="3:9" x14ac:dyDescent="0.2">
      <c r="C3033" s="348">
        <v>44152.541666666672</v>
      </c>
      <c r="D3033" s="320">
        <v>1028.0999999999999</v>
      </c>
      <c r="E3033" s="320">
        <v>0</v>
      </c>
      <c r="F3033" s="320">
        <v>22.9</v>
      </c>
      <c r="G3033" s="320">
        <v>45.8</v>
      </c>
      <c r="H3033" s="316">
        <v>7.7</v>
      </c>
      <c r="I3033" s="316">
        <v>210.1</v>
      </c>
    </row>
    <row r="3034" spans="3:9" x14ac:dyDescent="0.2">
      <c r="C3034" s="348">
        <v>44152.583333333328</v>
      </c>
      <c r="D3034" s="320">
        <v>1028</v>
      </c>
      <c r="E3034" s="320">
        <v>0</v>
      </c>
      <c r="F3034" s="320">
        <v>22.6</v>
      </c>
      <c r="G3034" s="320">
        <v>47.1</v>
      </c>
      <c r="H3034" s="316">
        <v>8</v>
      </c>
      <c r="I3034" s="316">
        <v>201.3</v>
      </c>
    </row>
    <row r="3035" spans="3:9" x14ac:dyDescent="0.2">
      <c r="C3035" s="348">
        <v>44152.625</v>
      </c>
      <c r="D3035" s="320">
        <v>1027.9000000000001</v>
      </c>
      <c r="E3035" s="320">
        <v>0</v>
      </c>
      <c r="F3035" s="320">
        <v>22.3</v>
      </c>
      <c r="G3035" s="320">
        <v>46.9</v>
      </c>
      <c r="H3035" s="316">
        <v>8.3000000000000007</v>
      </c>
      <c r="I3035" s="316">
        <v>195.1</v>
      </c>
    </row>
    <row r="3036" spans="3:9" x14ac:dyDescent="0.2">
      <c r="C3036" s="348">
        <v>44152.666666666672</v>
      </c>
      <c r="D3036" s="320">
        <v>1028.0999999999999</v>
      </c>
      <c r="E3036" s="320">
        <v>0</v>
      </c>
      <c r="F3036" s="320">
        <v>21.7</v>
      </c>
      <c r="G3036" s="320">
        <v>48.1</v>
      </c>
      <c r="H3036" s="316">
        <v>8.5</v>
      </c>
      <c r="I3036" s="316">
        <v>185.8</v>
      </c>
    </row>
    <row r="3037" spans="3:9" x14ac:dyDescent="0.2">
      <c r="C3037" s="348">
        <v>44152.708333333328</v>
      </c>
      <c r="D3037" s="320">
        <v>1028.7</v>
      </c>
      <c r="E3037" s="320">
        <v>72</v>
      </c>
      <c r="F3037" s="320">
        <v>20.6</v>
      </c>
      <c r="G3037" s="320">
        <v>52.7</v>
      </c>
      <c r="H3037" s="316">
        <v>8.3000000000000007</v>
      </c>
      <c r="I3037" s="316">
        <v>178.9</v>
      </c>
    </row>
    <row r="3038" spans="3:9" x14ac:dyDescent="0.2">
      <c r="C3038" s="348">
        <v>44152.75</v>
      </c>
      <c r="D3038" s="320">
        <v>1010.8</v>
      </c>
      <c r="E3038" s="320">
        <v>0</v>
      </c>
      <c r="F3038" s="320">
        <v>19.5</v>
      </c>
      <c r="G3038" s="320">
        <v>58.2</v>
      </c>
      <c r="H3038" s="316">
        <v>8.1</v>
      </c>
      <c r="I3038" s="316">
        <v>169.1</v>
      </c>
    </row>
    <row r="3039" spans="3:9" x14ac:dyDescent="0.2">
      <c r="C3039" s="348">
        <v>44152.791666666672</v>
      </c>
      <c r="D3039" s="320">
        <v>1029.8</v>
      </c>
      <c r="E3039" s="320">
        <v>0</v>
      </c>
      <c r="F3039" s="320">
        <v>19.399999999999999</v>
      </c>
      <c r="G3039" s="320">
        <v>57.8</v>
      </c>
      <c r="H3039" s="316">
        <v>7.6</v>
      </c>
      <c r="I3039" s="316">
        <v>160.69999999999999</v>
      </c>
    </row>
    <row r="3040" spans="3:9" x14ac:dyDescent="0.2">
      <c r="C3040" s="348">
        <v>44152.833333333328</v>
      </c>
      <c r="D3040" s="320">
        <v>1030.2</v>
      </c>
      <c r="E3040" s="320">
        <v>0</v>
      </c>
      <c r="F3040" s="320">
        <v>19.2</v>
      </c>
      <c r="G3040" s="320">
        <v>58.3</v>
      </c>
      <c r="H3040" s="316">
        <v>7.5</v>
      </c>
      <c r="I3040" s="316">
        <v>162.5</v>
      </c>
    </row>
    <row r="3041" spans="3:9" x14ac:dyDescent="0.2">
      <c r="C3041" s="348">
        <v>44152.875</v>
      </c>
      <c r="D3041" s="320">
        <v>1030.5</v>
      </c>
      <c r="E3041" s="320">
        <v>0</v>
      </c>
      <c r="F3041" s="320">
        <v>18.8</v>
      </c>
      <c r="G3041" s="320">
        <v>61.6</v>
      </c>
      <c r="H3041" s="316">
        <v>7.8</v>
      </c>
      <c r="I3041" s="316">
        <v>157.5</v>
      </c>
    </row>
    <row r="3042" spans="3:9" x14ac:dyDescent="0.2">
      <c r="C3042" s="348">
        <v>44152.916666666672</v>
      </c>
      <c r="D3042" s="320">
        <v>1030.4000000000001</v>
      </c>
      <c r="E3042" s="320">
        <v>0</v>
      </c>
      <c r="F3042" s="320">
        <v>18.7</v>
      </c>
      <c r="G3042" s="320">
        <v>61.4</v>
      </c>
      <c r="H3042" s="316">
        <v>4.8</v>
      </c>
      <c r="I3042" s="316">
        <v>126.1</v>
      </c>
    </row>
    <row r="3043" spans="3:9" x14ac:dyDescent="0.2">
      <c r="C3043" s="348">
        <v>44152.958333333328</v>
      </c>
      <c r="D3043" s="320">
        <v>1030</v>
      </c>
      <c r="E3043" s="320">
        <v>0</v>
      </c>
      <c r="F3043" s="320">
        <v>17.899999999999999</v>
      </c>
      <c r="G3043" s="320">
        <v>65.599999999999994</v>
      </c>
      <c r="H3043" s="316">
        <v>2.6</v>
      </c>
      <c r="I3043" s="316">
        <v>21.4</v>
      </c>
    </row>
    <row r="3044" spans="3:9" x14ac:dyDescent="0.2">
      <c r="C3044" s="348">
        <v>44153</v>
      </c>
      <c r="D3044" s="320">
        <v>1029.3</v>
      </c>
      <c r="E3044" s="320">
        <v>0</v>
      </c>
      <c r="F3044" s="320">
        <v>17.2</v>
      </c>
      <c r="G3044" s="320">
        <v>67.099999999999994</v>
      </c>
      <c r="H3044" s="316">
        <v>2.2000000000000002</v>
      </c>
      <c r="I3044" s="316">
        <v>68</v>
      </c>
    </row>
    <row r="3045" spans="3:9" x14ac:dyDescent="0.2">
      <c r="C3045" s="348">
        <v>44153.041666666672</v>
      </c>
      <c r="D3045" s="320">
        <v>1028.9000000000001</v>
      </c>
      <c r="E3045" s="320">
        <v>0</v>
      </c>
      <c r="F3045" s="320">
        <v>17.100000000000001</v>
      </c>
      <c r="G3045" s="320">
        <v>67</v>
      </c>
      <c r="H3045" s="316">
        <v>3.2</v>
      </c>
      <c r="I3045" s="316">
        <v>82.6</v>
      </c>
    </row>
    <row r="3046" spans="3:9" x14ac:dyDescent="0.2">
      <c r="C3046" s="348">
        <v>44153.083333333328</v>
      </c>
      <c r="D3046" s="320">
        <v>1028.7</v>
      </c>
      <c r="E3046" s="320">
        <v>0</v>
      </c>
      <c r="F3046" s="320">
        <v>16.5</v>
      </c>
      <c r="G3046" s="320">
        <v>66.5</v>
      </c>
      <c r="H3046" s="316">
        <v>3.3</v>
      </c>
      <c r="I3046" s="316">
        <v>99.8</v>
      </c>
    </row>
    <row r="3047" spans="3:9" x14ac:dyDescent="0.2">
      <c r="C3047" s="348">
        <v>44153.125</v>
      </c>
      <c r="D3047" s="320">
        <v>1028.9000000000001</v>
      </c>
      <c r="E3047" s="320">
        <v>0</v>
      </c>
      <c r="F3047" s="320">
        <v>16.5</v>
      </c>
      <c r="G3047" s="320">
        <v>66.900000000000006</v>
      </c>
      <c r="H3047" s="316">
        <v>3.3</v>
      </c>
      <c r="I3047" s="316">
        <v>87.5</v>
      </c>
    </row>
    <row r="3048" spans="3:9" x14ac:dyDescent="0.2">
      <c r="C3048" s="348">
        <v>44153.166666666672</v>
      </c>
      <c r="D3048" s="320">
        <v>1029.0999999999999</v>
      </c>
      <c r="E3048" s="320">
        <v>0</v>
      </c>
      <c r="F3048" s="320">
        <v>17.399999999999999</v>
      </c>
      <c r="G3048" s="320">
        <v>65.099999999999994</v>
      </c>
      <c r="H3048" s="316">
        <v>2.9</v>
      </c>
      <c r="I3048" s="316">
        <v>98.6</v>
      </c>
    </row>
    <row r="3049" spans="3:9" x14ac:dyDescent="0.2">
      <c r="C3049" s="348">
        <v>44153.208333333328</v>
      </c>
      <c r="D3049" s="320">
        <v>1029.5999999999999</v>
      </c>
      <c r="E3049" s="320">
        <v>0</v>
      </c>
      <c r="F3049" s="320">
        <v>17.899999999999999</v>
      </c>
      <c r="G3049" s="320">
        <v>63.7</v>
      </c>
      <c r="H3049" s="316">
        <v>2.4</v>
      </c>
      <c r="I3049" s="316">
        <v>92.2</v>
      </c>
    </row>
    <row r="3050" spans="3:9" x14ac:dyDescent="0.2">
      <c r="C3050" s="348">
        <v>44153.25</v>
      </c>
      <c r="D3050" s="320">
        <v>1030</v>
      </c>
      <c r="E3050" s="320">
        <v>0</v>
      </c>
      <c r="F3050" s="320">
        <v>18.5</v>
      </c>
      <c r="G3050" s="320">
        <v>61.4</v>
      </c>
      <c r="H3050" s="316">
        <v>2.2000000000000002</v>
      </c>
      <c r="I3050" s="316">
        <v>202.8</v>
      </c>
    </row>
    <row r="3051" spans="3:9" x14ac:dyDescent="0.2">
      <c r="C3051" s="348">
        <v>44153.291666666672</v>
      </c>
      <c r="D3051" s="320">
        <v>1030.0999999999999</v>
      </c>
      <c r="E3051" s="320">
        <v>0</v>
      </c>
      <c r="F3051" s="320">
        <v>18.399999999999999</v>
      </c>
      <c r="G3051" s="320">
        <v>63</v>
      </c>
      <c r="H3051" s="316">
        <v>2.9</v>
      </c>
      <c r="I3051" s="316">
        <v>262.8</v>
      </c>
    </row>
    <row r="3052" spans="3:9" x14ac:dyDescent="0.2">
      <c r="C3052" s="348">
        <v>44153.333333333328</v>
      </c>
      <c r="D3052" s="320">
        <v>1030</v>
      </c>
      <c r="E3052" s="320">
        <v>0</v>
      </c>
      <c r="F3052" s="320">
        <v>19.3</v>
      </c>
      <c r="G3052" s="320">
        <v>58.7</v>
      </c>
      <c r="H3052" s="316">
        <v>3.9</v>
      </c>
      <c r="I3052" s="316">
        <v>241.5</v>
      </c>
    </row>
    <row r="3053" spans="3:9" x14ac:dyDescent="0.2">
      <c r="C3053" s="348">
        <v>44153.375</v>
      </c>
      <c r="D3053" s="320">
        <v>1029.3</v>
      </c>
      <c r="E3053" s="320">
        <v>0</v>
      </c>
      <c r="F3053" s="320">
        <v>19.899999999999999</v>
      </c>
      <c r="G3053" s="320">
        <v>56.6</v>
      </c>
      <c r="H3053" s="316">
        <v>5.7</v>
      </c>
      <c r="I3053" s="316">
        <v>251.8</v>
      </c>
    </row>
    <row r="3054" spans="3:9" x14ac:dyDescent="0.2">
      <c r="C3054" s="348">
        <v>44153.416666666672</v>
      </c>
      <c r="D3054" s="320">
        <v>1028.5</v>
      </c>
      <c r="E3054" s="320">
        <v>0</v>
      </c>
      <c r="F3054" s="320">
        <v>20.399999999999999</v>
      </c>
      <c r="G3054" s="320">
        <v>55.4</v>
      </c>
      <c r="H3054" s="316">
        <v>6</v>
      </c>
      <c r="I3054" s="316">
        <v>262</v>
      </c>
    </row>
    <row r="3055" spans="3:9" x14ac:dyDescent="0.2">
      <c r="C3055" s="348">
        <v>44153.458333333328</v>
      </c>
      <c r="D3055" s="320">
        <v>1028</v>
      </c>
      <c r="E3055" s="320">
        <v>0</v>
      </c>
      <c r="F3055" s="320">
        <v>20.100000000000001</v>
      </c>
      <c r="G3055" s="320">
        <v>57.9</v>
      </c>
      <c r="H3055" s="316">
        <v>6.8</v>
      </c>
      <c r="I3055" s="316">
        <v>271.7</v>
      </c>
    </row>
    <row r="3056" spans="3:9" x14ac:dyDescent="0.2">
      <c r="C3056" s="348">
        <v>44153.5</v>
      </c>
      <c r="D3056" s="320">
        <v>1027.3</v>
      </c>
      <c r="E3056" s="320">
        <v>0</v>
      </c>
      <c r="F3056" s="320">
        <v>19.8</v>
      </c>
      <c r="G3056" s="320">
        <v>59.5</v>
      </c>
      <c r="H3056" s="316">
        <v>6.8</v>
      </c>
      <c r="I3056" s="316">
        <v>273.60000000000002</v>
      </c>
    </row>
    <row r="3057" spans="3:9" x14ac:dyDescent="0.2">
      <c r="C3057" s="348">
        <v>44153.541666666672</v>
      </c>
      <c r="D3057" s="320">
        <v>1026.9000000000001</v>
      </c>
      <c r="E3057" s="320">
        <v>0</v>
      </c>
      <c r="F3057" s="320">
        <v>19.399999999999999</v>
      </c>
      <c r="G3057" s="320">
        <v>63.8</v>
      </c>
      <c r="H3057" s="316">
        <v>7</v>
      </c>
      <c r="I3057" s="316">
        <v>265.89999999999998</v>
      </c>
    </row>
    <row r="3058" spans="3:9" x14ac:dyDescent="0.2">
      <c r="C3058" s="348">
        <v>44153.583333333328</v>
      </c>
      <c r="D3058" s="320">
        <v>1026.5999999999999</v>
      </c>
      <c r="E3058" s="320">
        <v>0</v>
      </c>
      <c r="F3058" s="320">
        <v>20.2</v>
      </c>
      <c r="G3058" s="320">
        <v>58.1</v>
      </c>
      <c r="H3058" s="316">
        <v>7.4</v>
      </c>
      <c r="I3058" s="316">
        <v>258</v>
      </c>
    </row>
    <row r="3059" spans="3:9" x14ac:dyDescent="0.2">
      <c r="C3059" s="348">
        <v>44153.625</v>
      </c>
      <c r="D3059" s="320">
        <v>1026.7</v>
      </c>
      <c r="E3059" s="320">
        <v>0</v>
      </c>
      <c r="F3059" s="320">
        <v>21.1</v>
      </c>
      <c r="G3059" s="320">
        <v>53.1</v>
      </c>
      <c r="H3059" s="316">
        <v>7.2</v>
      </c>
      <c r="I3059" s="316">
        <v>233.6</v>
      </c>
    </row>
    <row r="3060" spans="3:9" x14ac:dyDescent="0.2">
      <c r="C3060" s="348">
        <v>44153.666666666672</v>
      </c>
      <c r="D3060" s="320">
        <v>1027.5</v>
      </c>
      <c r="E3060" s="320">
        <v>0</v>
      </c>
      <c r="F3060" s="320">
        <v>20.9</v>
      </c>
      <c r="G3060" s="320">
        <v>53.7</v>
      </c>
      <c r="H3060" s="316">
        <v>6.8</v>
      </c>
      <c r="I3060" s="316">
        <v>206.2</v>
      </c>
    </row>
    <row r="3061" spans="3:9" x14ac:dyDescent="0.2">
      <c r="C3061" s="348">
        <v>44153.708333333328</v>
      </c>
      <c r="D3061" s="320">
        <v>1028.3</v>
      </c>
      <c r="E3061" s="320">
        <v>0</v>
      </c>
      <c r="F3061" s="320">
        <v>20.100000000000001</v>
      </c>
      <c r="G3061" s="320">
        <v>56.3</v>
      </c>
      <c r="H3061" s="316">
        <v>6.9</v>
      </c>
      <c r="I3061" s="316">
        <v>192.3</v>
      </c>
    </row>
    <row r="3062" spans="3:9" x14ac:dyDescent="0.2">
      <c r="C3062" s="348">
        <v>44153.75</v>
      </c>
      <c r="D3062" s="320">
        <v>1028.9000000000001</v>
      </c>
      <c r="E3062" s="320">
        <v>0</v>
      </c>
      <c r="F3062" s="320">
        <v>19.399999999999999</v>
      </c>
      <c r="G3062" s="320">
        <v>60.3</v>
      </c>
      <c r="H3062" s="316">
        <v>6</v>
      </c>
      <c r="I3062" s="316">
        <v>185.3</v>
      </c>
    </row>
    <row r="3063" spans="3:9" x14ac:dyDescent="0.2">
      <c r="C3063" s="348">
        <v>44153.791666666672</v>
      </c>
      <c r="D3063" s="320">
        <v>1029.2</v>
      </c>
      <c r="E3063" s="320">
        <v>0</v>
      </c>
      <c r="F3063" s="320">
        <v>19</v>
      </c>
      <c r="G3063" s="320">
        <v>62.3</v>
      </c>
      <c r="H3063" s="316">
        <v>6.5</v>
      </c>
      <c r="I3063" s="316">
        <v>170.1</v>
      </c>
    </row>
    <row r="3064" spans="3:9" x14ac:dyDescent="0.2">
      <c r="C3064" s="348">
        <v>44153.833333333328</v>
      </c>
      <c r="D3064" s="320">
        <v>1030</v>
      </c>
      <c r="E3064" s="320">
        <v>0</v>
      </c>
      <c r="F3064" s="320">
        <v>18.899999999999999</v>
      </c>
      <c r="G3064" s="320">
        <v>61.5</v>
      </c>
      <c r="H3064" s="316">
        <v>5.5</v>
      </c>
      <c r="I3064" s="316">
        <v>168.1</v>
      </c>
    </row>
    <row r="3065" spans="3:9" x14ac:dyDescent="0.2">
      <c r="C3065" s="348">
        <v>44153.875</v>
      </c>
      <c r="D3065" s="320">
        <v>1030.7</v>
      </c>
      <c r="E3065" s="320">
        <v>0</v>
      </c>
      <c r="F3065" s="320">
        <v>18.7</v>
      </c>
      <c r="G3065" s="320">
        <v>62.9</v>
      </c>
      <c r="H3065" s="316">
        <v>5.7</v>
      </c>
      <c r="I3065" s="316">
        <v>166.9</v>
      </c>
    </row>
    <row r="3066" spans="3:9" x14ac:dyDescent="0.2">
      <c r="C3066" s="348">
        <v>44153.916666666672</v>
      </c>
      <c r="D3066" s="320">
        <v>1031</v>
      </c>
      <c r="E3066" s="320">
        <v>0</v>
      </c>
      <c r="F3066" s="320">
        <v>18.7</v>
      </c>
      <c r="G3066" s="320">
        <v>62.3</v>
      </c>
      <c r="H3066" s="316">
        <v>6</v>
      </c>
      <c r="I3066" s="316">
        <v>160.30000000000001</v>
      </c>
    </row>
    <row r="3067" spans="3:9" x14ac:dyDescent="0.2">
      <c r="C3067" s="348">
        <v>44153.958333333328</v>
      </c>
      <c r="D3067" s="320">
        <v>1030.5999999999999</v>
      </c>
      <c r="E3067" s="320">
        <v>0</v>
      </c>
      <c r="F3067" s="320">
        <v>18.5</v>
      </c>
      <c r="G3067" s="320">
        <v>62.2</v>
      </c>
      <c r="H3067" s="316">
        <v>3.2</v>
      </c>
      <c r="I3067" s="316">
        <v>86.2</v>
      </c>
    </row>
    <row r="3068" spans="3:9" x14ac:dyDescent="0.2">
      <c r="C3068" s="348">
        <v>44154</v>
      </c>
      <c r="D3068" s="320">
        <v>1030.0999999999999</v>
      </c>
      <c r="E3068" s="320">
        <v>0</v>
      </c>
      <c r="F3068" s="320">
        <v>18.100000000000001</v>
      </c>
      <c r="G3068" s="320">
        <v>65.3</v>
      </c>
      <c r="H3068" s="316">
        <v>2.8</v>
      </c>
      <c r="I3068" s="316">
        <v>337.7</v>
      </c>
    </row>
    <row r="3069" spans="3:9" x14ac:dyDescent="0.2">
      <c r="C3069" s="348">
        <v>44154.041666666672</v>
      </c>
      <c r="D3069" s="320">
        <v>1029.9000000000001</v>
      </c>
      <c r="E3069" s="320">
        <v>0</v>
      </c>
      <c r="F3069" s="320">
        <v>17.899999999999999</v>
      </c>
      <c r="G3069" s="320">
        <v>67.599999999999994</v>
      </c>
      <c r="H3069" s="316">
        <v>2.5</v>
      </c>
      <c r="I3069" s="316">
        <v>334</v>
      </c>
    </row>
    <row r="3070" spans="3:9" x14ac:dyDescent="0.2">
      <c r="C3070" s="348">
        <v>44154.083333333328</v>
      </c>
      <c r="D3070" s="320">
        <v>1030</v>
      </c>
      <c r="E3070" s="320">
        <v>0</v>
      </c>
      <c r="F3070" s="320">
        <v>17.7</v>
      </c>
      <c r="G3070" s="320">
        <v>68.8</v>
      </c>
      <c r="H3070" s="316">
        <v>2.5</v>
      </c>
      <c r="I3070" s="316">
        <v>316.2</v>
      </c>
    </row>
    <row r="3071" spans="3:9" x14ac:dyDescent="0.2">
      <c r="C3071" s="348">
        <v>44154.125</v>
      </c>
      <c r="D3071" s="320">
        <v>1029.7</v>
      </c>
      <c r="E3071" s="320">
        <v>0</v>
      </c>
      <c r="F3071" s="320">
        <v>17.8</v>
      </c>
      <c r="G3071" s="320">
        <v>69.099999999999994</v>
      </c>
      <c r="H3071" s="316">
        <v>2.4</v>
      </c>
      <c r="I3071" s="316">
        <v>330.1</v>
      </c>
    </row>
    <row r="3072" spans="3:9" x14ac:dyDescent="0.2">
      <c r="C3072" s="348">
        <v>44154.166666666672</v>
      </c>
      <c r="D3072" s="320">
        <v>1030</v>
      </c>
      <c r="E3072" s="320">
        <v>0</v>
      </c>
      <c r="F3072" s="320">
        <v>18.100000000000001</v>
      </c>
      <c r="G3072" s="320">
        <v>67.7</v>
      </c>
      <c r="H3072" s="316">
        <v>2.5</v>
      </c>
      <c r="I3072" s="316">
        <v>300.10000000000002</v>
      </c>
    </row>
    <row r="3073" spans="3:9" x14ac:dyDescent="0.2">
      <c r="C3073" s="348">
        <v>44154.208333333328</v>
      </c>
      <c r="D3073" s="320">
        <v>1030.4000000000001</v>
      </c>
      <c r="E3073" s="320">
        <v>0</v>
      </c>
      <c r="F3073" s="320">
        <v>17.8</v>
      </c>
      <c r="G3073" s="320">
        <v>66.8</v>
      </c>
      <c r="H3073" s="316">
        <v>2.7</v>
      </c>
      <c r="I3073" s="316">
        <v>198.2</v>
      </c>
    </row>
    <row r="3074" spans="3:9" x14ac:dyDescent="0.2">
      <c r="C3074" s="348">
        <v>44154.25</v>
      </c>
      <c r="D3074" s="320">
        <v>1030.5999999999999</v>
      </c>
      <c r="E3074" s="320">
        <v>0</v>
      </c>
      <c r="F3074" s="320">
        <v>18.399999999999999</v>
      </c>
      <c r="G3074" s="320">
        <v>64.3</v>
      </c>
      <c r="H3074" s="316">
        <v>2.1</v>
      </c>
      <c r="I3074" s="316">
        <v>276.8</v>
      </c>
    </row>
    <row r="3075" spans="3:9" x14ac:dyDescent="0.2">
      <c r="C3075" s="348">
        <v>44154.291666666672</v>
      </c>
      <c r="D3075" s="320">
        <v>1030.4000000000001</v>
      </c>
      <c r="E3075" s="320">
        <v>0</v>
      </c>
      <c r="F3075" s="320">
        <v>19.3</v>
      </c>
      <c r="G3075" s="320">
        <v>58.8</v>
      </c>
      <c r="H3075" s="316">
        <v>3.5</v>
      </c>
      <c r="I3075" s="316">
        <v>265.5</v>
      </c>
    </row>
    <row r="3076" spans="3:9" x14ac:dyDescent="0.2">
      <c r="C3076" s="348">
        <v>44154.333333333328</v>
      </c>
      <c r="D3076" s="320">
        <v>1029.7</v>
      </c>
      <c r="E3076" s="320">
        <v>0</v>
      </c>
      <c r="F3076" s="320">
        <v>20.3</v>
      </c>
      <c r="G3076" s="320">
        <v>55.5</v>
      </c>
      <c r="H3076" s="316">
        <v>6.8</v>
      </c>
      <c r="I3076" s="316">
        <v>216.8</v>
      </c>
    </row>
    <row r="3077" spans="3:9" x14ac:dyDescent="0.2">
      <c r="C3077" s="348">
        <v>44154.375</v>
      </c>
      <c r="D3077" s="320">
        <v>1029.2</v>
      </c>
      <c r="E3077" s="320">
        <v>0</v>
      </c>
      <c r="F3077" s="320">
        <v>20.399999999999999</v>
      </c>
      <c r="G3077" s="320">
        <v>55</v>
      </c>
      <c r="H3077" s="316">
        <v>7.4</v>
      </c>
      <c r="I3077" s="316">
        <v>239.5</v>
      </c>
    </row>
    <row r="3078" spans="3:9" x14ac:dyDescent="0.2">
      <c r="C3078" s="348">
        <v>44154.416666666672</v>
      </c>
      <c r="D3078" s="320">
        <v>1029</v>
      </c>
      <c r="E3078" s="320">
        <v>0</v>
      </c>
      <c r="F3078" s="320">
        <v>20.9</v>
      </c>
      <c r="G3078" s="320">
        <v>53.1</v>
      </c>
      <c r="H3078" s="316">
        <v>7.5</v>
      </c>
      <c r="I3078" s="316">
        <v>221.6</v>
      </c>
    </row>
    <row r="3079" spans="3:9" x14ac:dyDescent="0.2">
      <c r="C3079" s="348">
        <v>44154.458333333328</v>
      </c>
      <c r="D3079" s="320">
        <v>1029.0999999999999</v>
      </c>
      <c r="E3079" s="320">
        <v>0</v>
      </c>
      <c r="F3079" s="320">
        <v>21.2</v>
      </c>
      <c r="G3079" s="320">
        <v>52</v>
      </c>
      <c r="H3079" s="316">
        <v>7.6</v>
      </c>
      <c r="I3079" s="316">
        <v>221.3</v>
      </c>
    </row>
    <row r="3080" spans="3:9" x14ac:dyDescent="0.2">
      <c r="C3080" s="348">
        <v>44154.5</v>
      </c>
      <c r="D3080" s="320">
        <v>1028.5999999999999</v>
      </c>
      <c r="E3080" s="320">
        <v>0</v>
      </c>
      <c r="F3080" s="320">
        <v>21.2</v>
      </c>
      <c r="G3080" s="320">
        <v>52.1</v>
      </c>
      <c r="H3080" s="316">
        <v>7.7</v>
      </c>
      <c r="I3080" s="316">
        <v>246.6</v>
      </c>
    </row>
    <row r="3081" spans="3:9" x14ac:dyDescent="0.2">
      <c r="C3081" s="348">
        <v>44154.541666666672</v>
      </c>
      <c r="D3081" s="320">
        <v>1028.4000000000001</v>
      </c>
      <c r="E3081" s="320">
        <v>0</v>
      </c>
      <c r="F3081" s="320">
        <v>21.5</v>
      </c>
      <c r="G3081" s="320">
        <v>50.5</v>
      </c>
      <c r="H3081" s="316">
        <v>7.2</v>
      </c>
      <c r="I3081" s="316">
        <v>245.8</v>
      </c>
    </row>
    <row r="3082" spans="3:9" x14ac:dyDescent="0.2">
      <c r="C3082" s="348">
        <v>44154.583333333328</v>
      </c>
      <c r="D3082" s="320">
        <v>1028.2</v>
      </c>
      <c r="E3082" s="320">
        <v>0</v>
      </c>
      <c r="F3082" s="320">
        <v>21.9</v>
      </c>
      <c r="G3082" s="320">
        <v>49.4</v>
      </c>
      <c r="H3082" s="316">
        <v>7.4</v>
      </c>
      <c r="I3082" s="316">
        <v>219</v>
      </c>
    </row>
    <row r="3083" spans="3:9" x14ac:dyDescent="0.2">
      <c r="C3083" s="348">
        <v>44154.625</v>
      </c>
      <c r="D3083" s="320">
        <v>1028.5</v>
      </c>
      <c r="E3083" s="320">
        <v>0</v>
      </c>
      <c r="F3083" s="320">
        <v>21.6</v>
      </c>
      <c r="G3083" s="320">
        <v>50.5</v>
      </c>
      <c r="H3083" s="316">
        <v>6.9</v>
      </c>
      <c r="I3083" s="316">
        <v>224.7</v>
      </c>
    </row>
    <row r="3084" spans="3:9" x14ac:dyDescent="0.2">
      <c r="C3084" s="348">
        <v>44154.666666666672</v>
      </c>
      <c r="D3084" s="320">
        <v>1029</v>
      </c>
      <c r="E3084" s="320">
        <v>0</v>
      </c>
      <c r="F3084" s="320">
        <v>20.9</v>
      </c>
      <c r="G3084" s="320">
        <v>53.3</v>
      </c>
      <c r="H3084" s="316">
        <v>7.3</v>
      </c>
      <c r="I3084" s="316">
        <v>209</v>
      </c>
    </row>
    <row r="3085" spans="3:9" x14ac:dyDescent="0.2">
      <c r="C3085" s="348">
        <v>44154.708333333328</v>
      </c>
      <c r="D3085" s="320">
        <v>1029.9000000000001</v>
      </c>
      <c r="E3085" s="320">
        <v>0</v>
      </c>
      <c r="F3085" s="320">
        <v>20</v>
      </c>
      <c r="G3085" s="320">
        <v>58.5</v>
      </c>
      <c r="H3085" s="316">
        <v>6.7</v>
      </c>
      <c r="I3085" s="316">
        <v>204.1</v>
      </c>
    </row>
    <row r="3086" spans="3:9" x14ac:dyDescent="0.2">
      <c r="C3086" s="348">
        <v>44154.75</v>
      </c>
      <c r="D3086" s="320">
        <v>1030.4000000000001</v>
      </c>
      <c r="E3086" s="320">
        <v>0</v>
      </c>
      <c r="F3086" s="320">
        <v>19.3</v>
      </c>
      <c r="G3086" s="320">
        <v>62.1</v>
      </c>
      <c r="H3086" s="316">
        <v>5.9</v>
      </c>
      <c r="I3086" s="316">
        <v>186.4</v>
      </c>
    </row>
    <row r="3087" spans="3:9" x14ac:dyDescent="0.2">
      <c r="C3087" s="348">
        <v>44154.791666666672</v>
      </c>
      <c r="D3087" s="320">
        <v>1030.4000000000001</v>
      </c>
      <c r="E3087" s="320">
        <v>0</v>
      </c>
      <c r="F3087" s="320">
        <v>19.2</v>
      </c>
      <c r="G3087" s="320">
        <v>62</v>
      </c>
      <c r="H3087" s="316">
        <v>5.4</v>
      </c>
      <c r="I3087" s="316">
        <v>166.5</v>
      </c>
    </row>
    <row r="3088" spans="3:9" x14ac:dyDescent="0.2">
      <c r="C3088" s="348">
        <v>44154.833333333328</v>
      </c>
      <c r="D3088" s="320">
        <v>1031.2</v>
      </c>
      <c r="E3088" s="320">
        <v>0</v>
      </c>
      <c r="F3088" s="320">
        <v>18.899999999999999</v>
      </c>
      <c r="G3088" s="320">
        <v>62.2</v>
      </c>
      <c r="H3088" s="316">
        <v>4.9000000000000004</v>
      </c>
      <c r="I3088" s="316">
        <v>166.8</v>
      </c>
    </row>
    <row r="3089" spans="3:9" x14ac:dyDescent="0.2">
      <c r="C3089" s="348">
        <v>44154.875</v>
      </c>
      <c r="D3089" s="320">
        <v>1031.5</v>
      </c>
      <c r="E3089" s="320">
        <v>0</v>
      </c>
      <c r="F3089" s="320">
        <v>18.8</v>
      </c>
      <c r="G3089" s="320">
        <v>63.1</v>
      </c>
      <c r="H3089" s="316">
        <v>4.5</v>
      </c>
      <c r="I3089" s="316">
        <v>166.1</v>
      </c>
    </row>
    <row r="3090" spans="3:9" x14ac:dyDescent="0.2">
      <c r="C3090" s="348">
        <v>44154.916666666672</v>
      </c>
      <c r="D3090" s="320">
        <v>1031.2</v>
      </c>
      <c r="E3090" s="320">
        <v>0</v>
      </c>
      <c r="F3090" s="320">
        <v>18.2</v>
      </c>
      <c r="G3090" s="320">
        <v>63.3</v>
      </c>
      <c r="H3090" s="316">
        <v>2.7</v>
      </c>
      <c r="I3090" s="316">
        <v>115.1</v>
      </c>
    </row>
    <row r="3091" spans="3:9" x14ac:dyDescent="0.2">
      <c r="C3091" s="348">
        <v>44154.958333333328</v>
      </c>
      <c r="D3091" s="320">
        <v>1030.9000000000001</v>
      </c>
      <c r="E3091" s="320">
        <v>0</v>
      </c>
      <c r="F3091" s="320">
        <v>17.899999999999999</v>
      </c>
      <c r="G3091" s="320">
        <v>64.5</v>
      </c>
      <c r="H3091" s="316">
        <v>2.5</v>
      </c>
      <c r="I3091" s="316">
        <v>45.3</v>
      </c>
    </row>
    <row r="3092" spans="3:9" x14ac:dyDescent="0.2">
      <c r="C3092" s="348">
        <v>44155</v>
      </c>
      <c r="D3092" s="320">
        <v>1030.5999999999999</v>
      </c>
      <c r="E3092" s="320">
        <v>0</v>
      </c>
      <c r="F3092" s="320">
        <v>17.3</v>
      </c>
      <c r="G3092" s="320">
        <v>67.900000000000006</v>
      </c>
      <c r="H3092" s="316">
        <v>2.7</v>
      </c>
      <c r="I3092" s="316">
        <v>84.5</v>
      </c>
    </row>
    <row r="3093" spans="3:9" x14ac:dyDescent="0.2">
      <c r="C3093" s="348">
        <v>44155.041666666672</v>
      </c>
      <c r="D3093" s="320">
        <v>1030.2</v>
      </c>
      <c r="E3093" s="320">
        <v>0</v>
      </c>
      <c r="F3093" s="320">
        <v>17.100000000000001</v>
      </c>
      <c r="G3093" s="320">
        <v>69.599999999999994</v>
      </c>
      <c r="H3093" s="316">
        <v>2.8</v>
      </c>
      <c r="I3093" s="316">
        <v>82</v>
      </c>
    </row>
    <row r="3094" spans="3:9" x14ac:dyDescent="0.2">
      <c r="C3094" s="348">
        <v>44155.083333333328</v>
      </c>
      <c r="D3094" s="320">
        <v>1029.5</v>
      </c>
      <c r="E3094" s="320">
        <v>0</v>
      </c>
      <c r="F3094" s="320">
        <v>16.600000000000001</v>
      </c>
      <c r="G3094" s="320">
        <v>70.900000000000006</v>
      </c>
      <c r="H3094" s="316">
        <v>2.9</v>
      </c>
      <c r="I3094" s="316">
        <v>59.6</v>
      </c>
    </row>
    <row r="3095" spans="3:9" x14ac:dyDescent="0.2">
      <c r="C3095" s="348">
        <v>44155.125</v>
      </c>
      <c r="D3095" s="320">
        <v>1029.7</v>
      </c>
      <c r="E3095" s="320">
        <v>0</v>
      </c>
      <c r="F3095" s="320">
        <v>16.2</v>
      </c>
      <c r="G3095" s="320">
        <v>71</v>
      </c>
      <c r="H3095" s="316">
        <v>3.1</v>
      </c>
      <c r="I3095" s="316">
        <v>92.6</v>
      </c>
    </row>
    <row r="3096" spans="3:9" x14ac:dyDescent="0.2">
      <c r="C3096" s="348">
        <v>44155.166666666672</v>
      </c>
      <c r="D3096" s="320">
        <v>1030.0999999999999</v>
      </c>
      <c r="E3096" s="320">
        <v>0</v>
      </c>
      <c r="F3096" s="320">
        <v>16</v>
      </c>
      <c r="G3096" s="320">
        <v>70.7</v>
      </c>
      <c r="H3096" s="316">
        <v>3.1</v>
      </c>
      <c r="I3096" s="316">
        <v>105.5</v>
      </c>
    </row>
    <row r="3097" spans="3:9" x14ac:dyDescent="0.2">
      <c r="C3097" s="348">
        <v>44155.208333333328</v>
      </c>
      <c r="D3097" s="320">
        <v>1030.7</v>
      </c>
      <c r="E3097" s="320">
        <v>0</v>
      </c>
      <c r="F3097" s="320">
        <v>16</v>
      </c>
      <c r="G3097" s="320">
        <v>71.5</v>
      </c>
      <c r="H3097" s="316">
        <v>3.8</v>
      </c>
      <c r="I3097" s="316">
        <v>97.5</v>
      </c>
    </row>
    <row r="3098" spans="3:9" x14ac:dyDescent="0.2">
      <c r="C3098" s="348">
        <v>44155.25</v>
      </c>
      <c r="D3098" s="320">
        <v>1031.3</v>
      </c>
      <c r="E3098" s="320">
        <v>0</v>
      </c>
      <c r="F3098" s="320">
        <v>17.7</v>
      </c>
      <c r="G3098" s="320">
        <v>67.5</v>
      </c>
      <c r="H3098" s="316">
        <v>3.1</v>
      </c>
      <c r="I3098" s="316">
        <v>142.6</v>
      </c>
    </row>
    <row r="3099" spans="3:9" x14ac:dyDescent="0.2">
      <c r="C3099" s="348">
        <v>44155.291666666672</v>
      </c>
      <c r="D3099" s="320">
        <v>1031</v>
      </c>
      <c r="E3099" s="320">
        <v>0</v>
      </c>
      <c r="F3099" s="320">
        <v>18.399999999999999</v>
      </c>
      <c r="G3099" s="320">
        <v>65.2</v>
      </c>
      <c r="H3099" s="316">
        <v>3.6</v>
      </c>
      <c r="I3099" s="316">
        <v>291.39999999999998</v>
      </c>
    </row>
    <row r="3100" spans="3:9" x14ac:dyDescent="0.2">
      <c r="C3100" s="348">
        <v>44155.333333333328</v>
      </c>
      <c r="D3100" s="320">
        <v>1030.4000000000001</v>
      </c>
      <c r="E3100" s="320">
        <v>0</v>
      </c>
      <c r="F3100" s="320">
        <v>19.100000000000001</v>
      </c>
      <c r="G3100" s="320">
        <v>62.8</v>
      </c>
      <c r="H3100" s="316">
        <v>5.3</v>
      </c>
      <c r="I3100" s="316">
        <v>278.60000000000002</v>
      </c>
    </row>
    <row r="3101" spans="3:9" x14ac:dyDescent="0.2">
      <c r="C3101" s="348">
        <v>44155.375</v>
      </c>
      <c r="D3101" s="320">
        <v>1030</v>
      </c>
      <c r="E3101" s="320">
        <v>0</v>
      </c>
      <c r="F3101" s="320">
        <v>20.3</v>
      </c>
      <c r="G3101" s="320">
        <v>57.3</v>
      </c>
      <c r="H3101" s="316">
        <v>7.2</v>
      </c>
      <c r="I3101" s="316">
        <v>225.2</v>
      </c>
    </row>
    <row r="3102" spans="3:9" x14ac:dyDescent="0.2">
      <c r="C3102" s="348">
        <v>44155.416666666672</v>
      </c>
      <c r="D3102" s="320">
        <v>1029.5999999999999</v>
      </c>
      <c r="E3102" s="320">
        <v>0</v>
      </c>
      <c r="F3102" s="320">
        <v>20.7</v>
      </c>
      <c r="G3102" s="320">
        <v>56.2</v>
      </c>
      <c r="H3102" s="316">
        <v>7.2</v>
      </c>
      <c r="I3102" s="316">
        <v>220.9</v>
      </c>
    </row>
    <row r="3103" spans="3:9" x14ac:dyDescent="0.2">
      <c r="C3103" s="348">
        <v>44155.458333333328</v>
      </c>
      <c r="D3103" s="320">
        <v>1028.8</v>
      </c>
      <c r="E3103" s="320">
        <v>0</v>
      </c>
      <c r="F3103" s="320">
        <v>21</v>
      </c>
      <c r="G3103" s="320">
        <v>54.8</v>
      </c>
      <c r="H3103" s="316">
        <v>7.5</v>
      </c>
      <c r="I3103" s="316">
        <v>225.8</v>
      </c>
    </row>
    <row r="3104" spans="3:9" x14ac:dyDescent="0.2">
      <c r="C3104" s="348">
        <v>44155.5</v>
      </c>
      <c r="D3104" s="320">
        <v>1028.0999999999999</v>
      </c>
      <c r="E3104" s="320">
        <v>0</v>
      </c>
      <c r="F3104" s="320">
        <v>21.4</v>
      </c>
      <c r="G3104" s="320">
        <v>53.8</v>
      </c>
      <c r="H3104" s="316">
        <v>7.6</v>
      </c>
      <c r="I3104" s="316">
        <v>230.9</v>
      </c>
    </row>
    <row r="3105" spans="3:9" x14ac:dyDescent="0.2">
      <c r="C3105" s="348">
        <v>44155.541666666672</v>
      </c>
      <c r="D3105" s="320">
        <v>1027.9000000000001</v>
      </c>
      <c r="E3105" s="320">
        <v>0</v>
      </c>
      <c r="F3105" s="320">
        <v>21.5</v>
      </c>
      <c r="G3105" s="320">
        <v>53.9</v>
      </c>
      <c r="H3105" s="316">
        <v>8</v>
      </c>
      <c r="I3105" s="316">
        <v>223.6</v>
      </c>
    </row>
    <row r="3106" spans="3:9" x14ac:dyDescent="0.2">
      <c r="C3106" s="348">
        <v>44155.583333333328</v>
      </c>
      <c r="D3106" s="320">
        <v>1028.2</v>
      </c>
      <c r="E3106" s="320">
        <v>0</v>
      </c>
      <c r="F3106" s="320">
        <v>21.3</v>
      </c>
      <c r="G3106" s="320">
        <v>54.7</v>
      </c>
      <c r="H3106" s="316">
        <v>7.6</v>
      </c>
      <c r="I3106" s="316">
        <v>213.2</v>
      </c>
    </row>
    <row r="3107" spans="3:9" x14ac:dyDescent="0.2">
      <c r="C3107" s="348">
        <v>44155.625</v>
      </c>
      <c r="D3107" s="320">
        <v>1028.0999999999999</v>
      </c>
      <c r="E3107" s="320">
        <v>0</v>
      </c>
      <c r="F3107" s="320">
        <v>21.1</v>
      </c>
      <c r="G3107" s="320">
        <v>56.3</v>
      </c>
      <c r="H3107" s="316">
        <v>7.2</v>
      </c>
      <c r="I3107" s="316">
        <v>204.7</v>
      </c>
    </row>
    <row r="3108" spans="3:9" x14ac:dyDescent="0.2">
      <c r="C3108" s="348">
        <v>44155.666666666672</v>
      </c>
      <c r="D3108" s="320">
        <v>1028.4000000000001</v>
      </c>
      <c r="E3108" s="320">
        <v>0</v>
      </c>
      <c r="F3108" s="320">
        <v>20.8</v>
      </c>
      <c r="G3108" s="320">
        <v>56.8</v>
      </c>
      <c r="H3108" s="316">
        <v>6.8</v>
      </c>
      <c r="I3108" s="316">
        <v>204.2</v>
      </c>
    </row>
    <row r="3109" spans="3:9" x14ac:dyDescent="0.2">
      <c r="C3109" s="348">
        <v>44155.708333333328</v>
      </c>
      <c r="D3109" s="320">
        <v>1029.0999999999999</v>
      </c>
      <c r="E3109" s="320">
        <v>0</v>
      </c>
      <c r="F3109" s="320">
        <v>19.899999999999999</v>
      </c>
      <c r="G3109" s="320">
        <v>60.4</v>
      </c>
      <c r="H3109" s="316">
        <v>7</v>
      </c>
      <c r="I3109" s="316">
        <v>187.6</v>
      </c>
    </row>
    <row r="3110" spans="3:9" x14ac:dyDescent="0.2">
      <c r="C3110" s="348">
        <v>44155.75</v>
      </c>
      <c r="D3110" s="320">
        <v>1029.7</v>
      </c>
      <c r="E3110" s="320">
        <v>0</v>
      </c>
      <c r="F3110" s="320">
        <v>19.3</v>
      </c>
      <c r="G3110" s="320">
        <v>64.2</v>
      </c>
      <c r="H3110" s="316">
        <v>6.5</v>
      </c>
      <c r="I3110" s="316">
        <v>187.3</v>
      </c>
    </row>
    <row r="3111" spans="3:9" x14ac:dyDescent="0.2">
      <c r="C3111" s="348">
        <v>44155.791666666672</v>
      </c>
      <c r="D3111" s="320">
        <v>1029.8</v>
      </c>
      <c r="E3111" s="320">
        <v>0</v>
      </c>
      <c r="F3111" s="320">
        <v>19</v>
      </c>
      <c r="G3111" s="320">
        <v>65.099999999999994</v>
      </c>
      <c r="H3111" s="316">
        <v>7</v>
      </c>
      <c r="I3111" s="316">
        <v>171.7</v>
      </c>
    </row>
    <row r="3112" spans="3:9" x14ac:dyDescent="0.2">
      <c r="C3112" s="348">
        <v>44155.833333333328</v>
      </c>
      <c r="D3112" s="320">
        <v>1030</v>
      </c>
      <c r="E3112" s="320">
        <v>0</v>
      </c>
      <c r="F3112" s="320">
        <v>18.8</v>
      </c>
      <c r="G3112" s="320">
        <v>65.099999999999994</v>
      </c>
      <c r="H3112" s="316">
        <v>6.8</v>
      </c>
      <c r="I3112" s="316">
        <v>171.2</v>
      </c>
    </row>
    <row r="3113" spans="3:9" x14ac:dyDescent="0.2">
      <c r="C3113" s="348">
        <v>44155.875</v>
      </c>
      <c r="D3113" s="320">
        <v>1030</v>
      </c>
      <c r="E3113" s="320">
        <v>0</v>
      </c>
      <c r="F3113" s="320">
        <v>18.600000000000001</v>
      </c>
      <c r="G3113" s="320">
        <v>65</v>
      </c>
      <c r="H3113" s="316">
        <v>6.8</v>
      </c>
      <c r="I3113" s="316">
        <v>170.9</v>
      </c>
    </row>
    <row r="3114" spans="3:9" x14ac:dyDescent="0.2">
      <c r="C3114" s="348">
        <v>44155.916666666672</v>
      </c>
      <c r="D3114" s="320">
        <v>1030.0999999999999</v>
      </c>
      <c r="E3114" s="320">
        <v>0</v>
      </c>
      <c r="F3114" s="320">
        <v>18.399999999999999</v>
      </c>
      <c r="G3114" s="320">
        <v>65.5</v>
      </c>
      <c r="H3114" s="316">
        <v>6.3</v>
      </c>
      <c r="I3114" s="316">
        <v>166.9</v>
      </c>
    </row>
    <row r="3115" spans="3:9" x14ac:dyDescent="0.2">
      <c r="C3115" s="348">
        <v>44155.958333333328</v>
      </c>
      <c r="D3115" s="320">
        <v>1029.4000000000001</v>
      </c>
      <c r="E3115" s="320">
        <v>0</v>
      </c>
      <c r="F3115" s="320">
        <v>18.2</v>
      </c>
      <c r="G3115" s="320">
        <v>67</v>
      </c>
      <c r="H3115" s="316">
        <v>4.7</v>
      </c>
      <c r="I3115" s="316">
        <v>163.9</v>
      </c>
    </row>
    <row r="3116" spans="3:9" x14ac:dyDescent="0.2">
      <c r="C3116" s="348">
        <v>44156</v>
      </c>
      <c r="D3116" s="320">
        <v>1028.7</v>
      </c>
      <c r="E3116" s="320">
        <v>0</v>
      </c>
      <c r="F3116" s="320">
        <v>18.2</v>
      </c>
      <c r="G3116" s="320">
        <v>67</v>
      </c>
      <c r="H3116" s="316">
        <v>3.6</v>
      </c>
      <c r="I3116" s="316">
        <v>144.1</v>
      </c>
    </row>
    <row r="3117" spans="3:9" x14ac:dyDescent="0.2">
      <c r="C3117" s="348">
        <v>44156.041666666672</v>
      </c>
      <c r="D3117" s="320">
        <v>1028</v>
      </c>
      <c r="E3117" s="320">
        <v>0</v>
      </c>
      <c r="F3117" s="320">
        <v>18.399999999999999</v>
      </c>
      <c r="G3117" s="320">
        <v>66.400000000000006</v>
      </c>
      <c r="H3117" s="316">
        <v>3.4</v>
      </c>
      <c r="I3117" s="316">
        <v>166.5</v>
      </c>
    </row>
    <row r="3118" spans="3:9" x14ac:dyDescent="0.2">
      <c r="C3118" s="348">
        <v>44156.083333333328</v>
      </c>
      <c r="D3118" s="320">
        <v>1027.3</v>
      </c>
      <c r="E3118" s="320">
        <v>0</v>
      </c>
      <c r="F3118" s="320">
        <v>18.3</v>
      </c>
      <c r="G3118" s="320">
        <v>66.3</v>
      </c>
      <c r="H3118" s="316">
        <v>4.4000000000000004</v>
      </c>
      <c r="I3118" s="316">
        <v>184.9</v>
      </c>
    </row>
    <row r="3119" spans="3:9" x14ac:dyDescent="0.2">
      <c r="C3119" s="348">
        <v>44156.125</v>
      </c>
      <c r="D3119" s="320">
        <v>1027.5</v>
      </c>
      <c r="E3119" s="320">
        <v>0</v>
      </c>
      <c r="F3119" s="320">
        <v>18.2</v>
      </c>
      <c r="G3119" s="320">
        <v>66.400000000000006</v>
      </c>
      <c r="H3119" s="316">
        <v>5</v>
      </c>
      <c r="I3119" s="316">
        <v>174</v>
      </c>
    </row>
    <row r="3120" spans="3:9" x14ac:dyDescent="0.2">
      <c r="C3120" s="348">
        <v>44156.166666666672</v>
      </c>
      <c r="D3120" s="320">
        <v>1027.8</v>
      </c>
      <c r="E3120" s="320">
        <v>0</v>
      </c>
      <c r="F3120" s="320">
        <v>18</v>
      </c>
      <c r="G3120" s="320">
        <v>66.599999999999994</v>
      </c>
      <c r="H3120" s="316">
        <v>5.5</v>
      </c>
      <c r="I3120" s="316">
        <v>176.1</v>
      </c>
    </row>
    <row r="3121" spans="3:9" x14ac:dyDescent="0.2">
      <c r="C3121" s="348">
        <v>44156.208333333328</v>
      </c>
      <c r="D3121" s="320">
        <v>1028.4000000000001</v>
      </c>
      <c r="E3121" s="320">
        <v>0</v>
      </c>
      <c r="F3121" s="320">
        <v>18</v>
      </c>
      <c r="G3121" s="320">
        <v>65.7</v>
      </c>
      <c r="H3121" s="316">
        <v>5.5</v>
      </c>
      <c r="I3121" s="316">
        <v>178</v>
      </c>
    </row>
    <row r="3122" spans="3:9" x14ac:dyDescent="0.2">
      <c r="C3122" s="348">
        <v>44156.25</v>
      </c>
      <c r="D3122" s="320">
        <v>1029</v>
      </c>
      <c r="E3122" s="320">
        <v>0</v>
      </c>
      <c r="F3122" s="320">
        <v>18.2</v>
      </c>
      <c r="G3122" s="320">
        <v>64.3</v>
      </c>
      <c r="H3122" s="316">
        <v>5.7</v>
      </c>
      <c r="I3122" s="316">
        <v>179.9</v>
      </c>
    </row>
    <row r="3123" spans="3:9" x14ac:dyDescent="0.2">
      <c r="C3123" s="348">
        <v>44156.291666666672</v>
      </c>
      <c r="D3123" s="320">
        <v>1029.5999999999999</v>
      </c>
      <c r="E3123" s="320">
        <v>0</v>
      </c>
      <c r="F3123" s="320">
        <v>18.600000000000001</v>
      </c>
      <c r="G3123" s="320">
        <v>62.9</v>
      </c>
      <c r="H3123" s="316">
        <v>5.7</v>
      </c>
      <c r="I3123" s="316">
        <v>186.8</v>
      </c>
    </row>
    <row r="3124" spans="3:9" x14ac:dyDescent="0.2">
      <c r="C3124" s="348">
        <v>44156.333333333328</v>
      </c>
      <c r="D3124" s="320">
        <v>1029.5</v>
      </c>
      <c r="E3124" s="320">
        <v>0</v>
      </c>
      <c r="F3124" s="320">
        <v>19.2</v>
      </c>
      <c r="G3124" s="320">
        <v>60.6</v>
      </c>
      <c r="H3124" s="316">
        <v>5.6</v>
      </c>
      <c r="I3124" s="316">
        <v>203.1</v>
      </c>
    </row>
    <row r="3125" spans="3:9" x14ac:dyDescent="0.2">
      <c r="C3125" s="348">
        <v>44156.375</v>
      </c>
      <c r="D3125" s="320">
        <v>1028.5</v>
      </c>
      <c r="E3125" s="320">
        <v>0</v>
      </c>
      <c r="F3125" s="320">
        <v>19.899999999999999</v>
      </c>
      <c r="G3125" s="320">
        <v>58.1</v>
      </c>
      <c r="H3125" s="316">
        <v>6.2</v>
      </c>
      <c r="I3125" s="316">
        <v>244</v>
      </c>
    </row>
    <row r="3126" spans="3:9" x14ac:dyDescent="0.2">
      <c r="C3126" s="348">
        <v>44156.416666666672</v>
      </c>
      <c r="D3126" s="320">
        <v>1027.0999999999999</v>
      </c>
      <c r="E3126" s="320">
        <v>0</v>
      </c>
      <c r="F3126" s="320">
        <v>19.899999999999999</v>
      </c>
      <c r="G3126" s="320">
        <v>58.3</v>
      </c>
      <c r="H3126" s="316">
        <v>7.4</v>
      </c>
      <c r="I3126" s="316">
        <v>259.8</v>
      </c>
    </row>
    <row r="3127" spans="3:9" x14ac:dyDescent="0.2">
      <c r="C3127" s="348">
        <v>44156.458333333328</v>
      </c>
      <c r="D3127" s="320">
        <v>1026</v>
      </c>
      <c r="E3127" s="320">
        <v>0</v>
      </c>
      <c r="F3127" s="320">
        <v>20.5</v>
      </c>
      <c r="G3127" s="320">
        <v>56.3</v>
      </c>
      <c r="H3127" s="316">
        <v>7.9</v>
      </c>
      <c r="I3127" s="316">
        <v>243.7</v>
      </c>
    </row>
    <row r="3128" spans="3:9" x14ac:dyDescent="0.2">
      <c r="C3128" s="348">
        <v>44156.5</v>
      </c>
      <c r="D3128" s="320">
        <v>1025.8</v>
      </c>
      <c r="E3128" s="320">
        <v>0</v>
      </c>
      <c r="F3128" s="320">
        <v>21.6</v>
      </c>
      <c r="G3128" s="320">
        <v>52.4</v>
      </c>
      <c r="H3128" s="316">
        <v>7.8</v>
      </c>
      <c r="I3128" s="316">
        <v>237.7</v>
      </c>
    </row>
    <row r="3129" spans="3:9" x14ac:dyDescent="0.2">
      <c r="C3129" s="348">
        <v>44156.541666666672</v>
      </c>
      <c r="D3129" s="320">
        <v>1025.7</v>
      </c>
      <c r="E3129" s="320">
        <v>0</v>
      </c>
      <c r="F3129" s="320">
        <v>21.7</v>
      </c>
      <c r="G3129" s="320">
        <v>51.8</v>
      </c>
      <c r="H3129" s="316">
        <v>8</v>
      </c>
      <c r="I3129" s="316">
        <v>224</v>
      </c>
    </row>
    <row r="3130" spans="3:9" x14ac:dyDescent="0.2">
      <c r="C3130" s="348">
        <v>44156.583333333328</v>
      </c>
      <c r="D3130" s="320">
        <v>1025.7</v>
      </c>
      <c r="E3130" s="320">
        <v>0</v>
      </c>
      <c r="F3130" s="320">
        <v>21.4</v>
      </c>
      <c r="G3130" s="320">
        <v>53.3</v>
      </c>
      <c r="H3130" s="316">
        <v>7.6</v>
      </c>
      <c r="I3130" s="316">
        <v>224.2</v>
      </c>
    </row>
    <row r="3131" spans="3:9" x14ac:dyDescent="0.2">
      <c r="C3131" s="348">
        <v>44156.625</v>
      </c>
      <c r="D3131" s="320">
        <v>1026</v>
      </c>
      <c r="E3131" s="320">
        <v>0</v>
      </c>
      <c r="F3131" s="320">
        <v>20.8</v>
      </c>
      <c r="G3131" s="320">
        <v>56.3</v>
      </c>
      <c r="H3131" s="316">
        <v>7.5</v>
      </c>
      <c r="I3131" s="316">
        <v>214.7</v>
      </c>
    </row>
    <row r="3132" spans="3:9" x14ac:dyDescent="0.2">
      <c r="C3132" s="348">
        <v>44156.666666666672</v>
      </c>
      <c r="D3132" s="320">
        <v>1026.5999999999999</v>
      </c>
      <c r="E3132" s="320">
        <v>0</v>
      </c>
      <c r="F3132" s="320">
        <v>20.3</v>
      </c>
      <c r="G3132" s="320">
        <v>58</v>
      </c>
      <c r="H3132" s="316">
        <v>7.6</v>
      </c>
      <c r="I3132" s="316">
        <v>213.6</v>
      </c>
    </row>
    <row r="3133" spans="3:9" x14ac:dyDescent="0.2">
      <c r="C3133" s="348">
        <v>44156.708333333328</v>
      </c>
      <c r="D3133" s="320">
        <v>1027.5</v>
      </c>
      <c r="E3133" s="320">
        <v>0</v>
      </c>
      <c r="F3133" s="320">
        <v>19.600000000000001</v>
      </c>
      <c r="G3133" s="320">
        <v>60</v>
      </c>
      <c r="H3133" s="316">
        <v>6.9</v>
      </c>
      <c r="I3133" s="316">
        <v>190.1</v>
      </c>
    </row>
    <row r="3134" spans="3:9" x14ac:dyDescent="0.2">
      <c r="C3134" s="348">
        <v>44156.75</v>
      </c>
      <c r="D3134" s="320">
        <v>1027.7</v>
      </c>
      <c r="E3134" s="320">
        <v>0</v>
      </c>
      <c r="F3134" s="320">
        <v>19.2</v>
      </c>
      <c r="G3134" s="320">
        <v>61.6</v>
      </c>
      <c r="H3134" s="316">
        <v>6.3</v>
      </c>
      <c r="I3134" s="316">
        <v>183.4</v>
      </c>
    </row>
    <row r="3135" spans="3:9" x14ac:dyDescent="0.2">
      <c r="C3135" s="348">
        <v>44156.791666666672</v>
      </c>
      <c r="D3135" s="320">
        <v>1028</v>
      </c>
      <c r="E3135" s="320">
        <v>0</v>
      </c>
      <c r="F3135" s="320">
        <v>19</v>
      </c>
      <c r="G3135" s="320">
        <v>62.8</v>
      </c>
      <c r="H3135" s="316">
        <v>6.5</v>
      </c>
      <c r="I3135" s="316">
        <v>174.6</v>
      </c>
    </row>
    <row r="3136" spans="3:9" x14ac:dyDescent="0.2">
      <c r="C3136" s="348">
        <v>44156.833333333328</v>
      </c>
      <c r="D3136" s="320">
        <v>1028.2</v>
      </c>
      <c r="E3136" s="320">
        <v>0</v>
      </c>
      <c r="F3136" s="320">
        <v>18.7</v>
      </c>
      <c r="G3136" s="320">
        <v>64.400000000000006</v>
      </c>
      <c r="H3136" s="316">
        <v>5.8</v>
      </c>
      <c r="I3136" s="316">
        <v>169.8</v>
      </c>
    </row>
    <row r="3137" spans="3:9" x14ac:dyDescent="0.2">
      <c r="C3137" s="348">
        <v>44156.875</v>
      </c>
      <c r="D3137" s="320">
        <v>1028.5</v>
      </c>
      <c r="E3137" s="320">
        <v>0</v>
      </c>
      <c r="F3137" s="320">
        <v>18.899999999999999</v>
      </c>
      <c r="G3137" s="320">
        <v>63.7</v>
      </c>
      <c r="H3137" s="316">
        <v>5.0999999999999996</v>
      </c>
      <c r="I3137" s="316">
        <v>175.2</v>
      </c>
    </row>
    <row r="3138" spans="3:9" x14ac:dyDescent="0.2">
      <c r="C3138" s="348">
        <v>44156.916666666672</v>
      </c>
      <c r="D3138" s="320">
        <v>1028.5</v>
      </c>
      <c r="E3138" s="320">
        <v>0</v>
      </c>
      <c r="F3138" s="320">
        <v>19</v>
      </c>
      <c r="G3138" s="320">
        <v>62.8</v>
      </c>
      <c r="H3138" s="316">
        <v>4.2</v>
      </c>
      <c r="I3138" s="316">
        <v>183.9</v>
      </c>
    </row>
    <row r="3139" spans="3:9" x14ac:dyDescent="0.2">
      <c r="C3139" s="348">
        <v>44156.958333333328</v>
      </c>
      <c r="D3139" s="320">
        <v>1028.5</v>
      </c>
      <c r="E3139" s="320">
        <v>0</v>
      </c>
      <c r="F3139" s="320">
        <v>19.100000000000001</v>
      </c>
      <c r="G3139" s="320">
        <v>62.5</v>
      </c>
      <c r="H3139" s="316">
        <v>3.7</v>
      </c>
      <c r="I3139" s="316">
        <v>208.9</v>
      </c>
    </row>
    <row r="3140" spans="3:9" x14ac:dyDescent="0.2">
      <c r="C3140" s="348">
        <v>44157</v>
      </c>
      <c r="D3140" s="320">
        <v>1027.5999999999999</v>
      </c>
      <c r="E3140" s="320">
        <v>0</v>
      </c>
      <c r="F3140" s="320">
        <v>19</v>
      </c>
      <c r="G3140" s="320">
        <v>62.8</v>
      </c>
      <c r="H3140" s="316">
        <v>3.5</v>
      </c>
      <c r="I3140" s="316">
        <v>149.6</v>
      </c>
    </row>
    <row r="3141" spans="3:9" x14ac:dyDescent="0.2">
      <c r="C3141" s="348">
        <v>44157.041666666672</v>
      </c>
      <c r="D3141" s="320">
        <v>1026.8</v>
      </c>
      <c r="E3141" s="320">
        <v>0</v>
      </c>
      <c r="F3141" s="320">
        <v>18.600000000000001</v>
      </c>
      <c r="G3141" s="320">
        <v>65.5</v>
      </c>
      <c r="H3141" s="316">
        <v>2.6</v>
      </c>
      <c r="I3141" s="316">
        <v>338.3</v>
      </c>
    </row>
    <row r="3142" spans="3:9" x14ac:dyDescent="0.2">
      <c r="C3142" s="348">
        <v>44157.083333333328</v>
      </c>
      <c r="D3142" s="320">
        <v>1026.2</v>
      </c>
      <c r="E3142" s="320">
        <v>0</v>
      </c>
      <c r="F3142" s="320">
        <v>18.5</v>
      </c>
      <c r="G3142" s="320">
        <v>63.5</v>
      </c>
      <c r="H3142" s="316">
        <v>5.0999999999999996</v>
      </c>
      <c r="I3142" s="316">
        <v>182.9</v>
      </c>
    </row>
    <row r="3143" spans="3:9" x14ac:dyDescent="0.2">
      <c r="C3143" s="348">
        <v>44157.125</v>
      </c>
      <c r="D3143" s="320">
        <v>1026.3</v>
      </c>
      <c r="E3143" s="320">
        <v>0</v>
      </c>
      <c r="F3143" s="320">
        <v>18.399999999999999</v>
      </c>
      <c r="G3143" s="320">
        <v>63.2</v>
      </c>
      <c r="H3143" s="316">
        <v>5.6</v>
      </c>
      <c r="I3143" s="316">
        <v>179.6</v>
      </c>
    </row>
    <row r="3144" spans="3:9" x14ac:dyDescent="0.2">
      <c r="C3144" s="348">
        <v>44157.166666666672</v>
      </c>
      <c r="D3144" s="320">
        <v>1026.5999999999999</v>
      </c>
      <c r="E3144" s="320">
        <v>0</v>
      </c>
      <c r="F3144" s="320">
        <v>18.5</v>
      </c>
      <c r="G3144" s="320">
        <v>64</v>
      </c>
      <c r="H3144" s="316">
        <v>3.4</v>
      </c>
      <c r="I3144" s="316">
        <v>153.9</v>
      </c>
    </row>
    <row r="3145" spans="3:9" x14ac:dyDescent="0.2">
      <c r="C3145" s="348">
        <v>44157.208333333328</v>
      </c>
      <c r="D3145" s="320">
        <v>1027.0999999999999</v>
      </c>
      <c r="E3145" s="320">
        <v>0</v>
      </c>
      <c r="F3145" s="320">
        <v>18.100000000000001</v>
      </c>
      <c r="G3145" s="320">
        <v>67.5</v>
      </c>
      <c r="H3145" s="316">
        <v>2.8</v>
      </c>
      <c r="I3145" s="316">
        <v>308.7</v>
      </c>
    </row>
    <row r="3146" spans="3:9" x14ac:dyDescent="0.2">
      <c r="C3146" s="348">
        <v>44157.25</v>
      </c>
      <c r="D3146" s="320">
        <v>1027.5999999999999</v>
      </c>
      <c r="E3146" s="320">
        <v>0</v>
      </c>
      <c r="F3146" s="320">
        <v>18.3</v>
      </c>
      <c r="G3146" s="320">
        <v>65.2</v>
      </c>
      <c r="H3146" s="316">
        <v>3</v>
      </c>
      <c r="I3146" s="316">
        <v>270.39999999999998</v>
      </c>
    </row>
    <row r="3147" spans="3:9" x14ac:dyDescent="0.2">
      <c r="C3147" s="348">
        <v>44157.291666666672</v>
      </c>
      <c r="D3147" s="320">
        <v>1027.5</v>
      </c>
      <c r="E3147" s="320">
        <v>0</v>
      </c>
      <c r="F3147" s="320">
        <v>18.8</v>
      </c>
      <c r="G3147" s="320">
        <v>61.6</v>
      </c>
      <c r="H3147" s="316">
        <v>5</v>
      </c>
      <c r="I3147" s="316">
        <v>230.8</v>
      </c>
    </row>
    <row r="3148" spans="3:9" x14ac:dyDescent="0.2">
      <c r="C3148" s="348">
        <v>44157.333333333328</v>
      </c>
      <c r="D3148" s="320">
        <v>1027.5999999999999</v>
      </c>
      <c r="E3148" s="320">
        <v>0</v>
      </c>
      <c r="F3148" s="320">
        <v>19</v>
      </c>
      <c r="G3148" s="320">
        <v>61.2</v>
      </c>
      <c r="H3148" s="316">
        <v>5.4</v>
      </c>
      <c r="I3148" s="316">
        <v>255.8</v>
      </c>
    </row>
    <row r="3149" spans="3:9" x14ac:dyDescent="0.2">
      <c r="C3149" s="348">
        <v>44157.375</v>
      </c>
      <c r="D3149" s="320">
        <v>1027.3</v>
      </c>
      <c r="E3149" s="320">
        <v>0</v>
      </c>
      <c r="F3149" s="320">
        <v>18.600000000000001</v>
      </c>
      <c r="G3149" s="320">
        <v>64</v>
      </c>
      <c r="H3149" s="316">
        <v>5.8</v>
      </c>
      <c r="I3149" s="316">
        <v>272.60000000000002</v>
      </c>
    </row>
    <row r="3150" spans="3:9" x14ac:dyDescent="0.2">
      <c r="C3150" s="348">
        <v>44157.416666666672</v>
      </c>
      <c r="D3150" s="320">
        <v>1026.3</v>
      </c>
      <c r="E3150" s="320">
        <v>0</v>
      </c>
      <c r="F3150" s="320">
        <v>18.8</v>
      </c>
      <c r="G3150" s="320">
        <v>63.2</v>
      </c>
      <c r="H3150" s="316">
        <v>6.2</v>
      </c>
      <c r="I3150" s="316">
        <v>273.3</v>
      </c>
    </row>
    <row r="3151" spans="3:9" x14ac:dyDescent="0.2">
      <c r="C3151" s="348">
        <v>44157.458333333328</v>
      </c>
      <c r="D3151" s="320">
        <v>1026.2</v>
      </c>
      <c r="E3151" s="320">
        <v>0</v>
      </c>
      <c r="F3151" s="320">
        <v>19.2</v>
      </c>
      <c r="G3151" s="320">
        <v>61.9</v>
      </c>
      <c r="H3151" s="316">
        <v>6.7</v>
      </c>
      <c r="I3151" s="316">
        <v>271.60000000000002</v>
      </c>
    </row>
    <row r="3152" spans="3:9" x14ac:dyDescent="0.2">
      <c r="C3152" s="348">
        <v>44157.5</v>
      </c>
      <c r="D3152" s="320">
        <v>1025.5999999999999</v>
      </c>
      <c r="E3152" s="320">
        <v>0</v>
      </c>
      <c r="F3152" s="320">
        <v>20.100000000000001</v>
      </c>
      <c r="G3152" s="320">
        <v>57.3</v>
      </c>
      <c r="H3152" s="316">
        <v>7.5</v>
      </c>
      <c r="I3152" s="316">
        <v>262.2</v>
      </c>
    </row>
    <row r="3153" spans="3:9" x14ac:dyDescent="0.2">
      <c r="C3153" s="348">
        <v>44157.541666666672</v>
      </c>
      <c r="D3153" s="320">
        <v>1025.5999999999999</v>
      </c>
      <c r="E3153" s="320">
        <v>0</v>
      </c>
      <c r="F3153" s="320">
        <v>20.100000000000001</v>
      </c>
      <c r="G3153" s="320">
        <v>57.3</v>
      </c>
      <c r="H3153" s="316">
        <v>7.2</v>
      </c>
      <c r="I3153" s="316">
        <v>260.7</v>
      </c>
    </row>
    <row r="3154" spans="3:9" x14ac:dyDescent="0.2">
      <c r="C3154" s="348">
        <v>44157.583333333328</v>
      </c>
      <c r="D3154" s="320">
        <v>1025.8</v>
      </c>
      <c r="E3154" s="320">
        <v>0</v>
      </c>
      <c r="F3154" s="320">
        <v>19.600000000000001</v>
      </c>
      <c r="G3154" s="320">
        <v>61.2</v>
      </c>
      <c r="H3154" s="316">
        <v>6.7</v>
      </c>
      <c r="I3154" s="316">
        <v>265.60000000000002</v>
      </c>
    </row>
    <row r="3155" spans="3:9" x14ac:dyDescent="0.2">
      <c r="C3155" s="348">
        <v>44157.625</v>
      </c>
      <c r="D3155" s="320">
        <v>1026.2</v>
      </c>
      <c r="E3155" s="320">
        <v>0</v>
      </c>
      <c r="F3155" s="320">
        <v>19.2</v>
      </c>
      <c r="G3155" s="320">
        <v>61.5</v>
      </c>
      <c r="H3155" s="316">
        <v>6.5</v>
      </c>
      <c r="I3155" s="316">
        <v>259</v>
      </c>
    </row>
    <row r="3156" spans="3:9" x14ac:dyDescent="0.2">
      <c r="C3156" s="348">
        <v>44157.666666666672</v>
      </c>
      <c r="D3156" s="320">
        <v>1026.9000000000001</v>
      </c>
      <c r="E3156" s="320">
        <v>0</v>
      </c>
      <c r="F3156" s="320">
        <v>18.8</v>
      </c>
      <c r="G3156" s="320">
        <v>63.2</v>
      </c>
      <c r="H3156" s="316">
        <v>6.4</v>
      </c>
      <c r="I3156" s="316">
        <v>253.6</v>
      </c>
    </row>
    <row r="3157" spans="3:9" x14ac:dyDescent="0.2">
      <c r="C3157" s="348">
        <v>44157.708333333328</v>
      </c>
      <c r="D3157" s="320">
        <v>1027.0999999999999</v>
      </c>
      <c r="E3157" s="320">
        <v>0</v>
      </c>
      <c r="F3157" s="320">
        <v>18.899999999999999</v>
      </c>
      <c r="G3157" s="320">
        <v>63</v>
      </c>
      <c r="H3157" s="316">
        <v>5.8</v>
      </c>
      <c r="I3157" s="316">
        <v>248.9</v>
      </c>
    </row>
    <row r="3158" spans="3:9" x14ac:dyDescent="0.2">
      <c r="C3158" s="348">
        <v>44157.75</v>
      </c>
      <c r="D3158" s="320">
        <v>1027.8</v>
      </c>
      <c r="E3158" s="320">
        <v>0</v>
      </c>
      <c r="F3158" s="320">
        <v>19.100000000000001</v>
      </c>
      <c r="G3158" s="320">
        <v>61.8</v>
      </c>
      <c r="H3158" s="316">
        <v>5.3</v>
      </c>
      <c r="I3158" s="316">
        <v>209.3</v>
      </c>
    </row>
    <row r="3159" spans="3:9" x14ac:dyDescent="0.2">
      <c r="C3159" s="348">
        <v>44157.791666666672</v>
      </c>
      <c r="D3159" s="320">
        <v>1028.7</v>
      </c>
      <c r="E3159" s="320">
        <v>0</v>
      </c>
      <c r="F3159" s="320">
        <v>18.7</v>
      </c>
      <c r="G3159" s="320">
        <v>65.5</v>
      </c>
      <c r="H3159" s="316">
        <v>4.5999999999999996</v>
      </c>
      <c r="I3159" s="316">
        <v>263</v>
      </c>
    </row>
    <row r="3160" spans="3:9" x14ac:dyDescent="0.2">
      <c r="C3160" s="348">
        <v>44157.833333333328</v>
      </c>
      <c r="D3160" s="320">
        <v>1029.2</v>
      </c>
      <c r="E3160" s="320">
        <v>0</v>
      </c>
      <c r="F3160" s="320">
        <v>18.3</v>
      </c>
      <c r="G3160" s="320">
        <v>68</v>
      </c>
      <c r="H3160" s="316">
        <v>4.0999999999999996</v>
      </c>
      <c r="I3160" s="316">
        <v>286.39999999999998</v>
      </c>
    </row>
    <row r="3161" spans="3:9" x14ac:dyDescent="0.2">
      <c r="C3161" s="348">
        <v>44157.875</v>
      </c>
      <c r="D3161" s="320">
        <v>1029.4000000000001</v>
      </c>
      <c r="E3161" s="320">
        <v>0</v>
      </c>
      <c r="F3161" s="320">
        <v>18.399999999999999</v>
      </c>
      <c r="G3161" s="320">
        <v>67.099999999999994</v>
      </c>
      <c r="H3161" s="316">
        <v>3.6</v>
      </c>
      <c r="I3161" s="316">
        <v>248.4</v>
      </c>
    </row>
    <row r="3162" spans="3:9" x14ac:dyDescent="0.2">
      <c r="C3162" s="348">
        <v>44157.916666666672</v>
      </c>
      <c r="D3162" s="320">
        <v>1029.0999999999999</v>
      </c>
      <c r="E3162" s="320">
        <v>0</v>
      </c>
      <c r="F3162" s="320">
        <v>18.899999999999999</v>
      </c>
      <c r="G3162" s="320">
        <v>62.5</v>
      </c>
      <c r="H3162" s="316">
        <v>5.2</v>
      </c>
      <c r="I3162" s="316">
        <v>181.3</v>
      </c>
    </row>
    <row r="3163" spans="3:9" x14ac:dyDescent="0.2">
      <c r="C3163" s="348">
        <v>44157.958333333328</v>
      </c>
      <c r="D3163" s="320">
        <v>1028.5999999999999</v>
      </c>
      <c r="E3163" s="320">
        <v>0</v>
      </c>
      <c r="F3163" s="320">
        <v>18.899999999999999</v>
      </c>
      <c r="G3163" s="320">
        <v>61.6</v>
      </c>
      <c r="H3163" s="316">
        <v>5.2</v>
      </c>
      <c r="I3163" s="316">
        <v>189.9</v>
      </c>
    </row>
    <row r="3164" spans="3:9" x14ac:dyDescent="0.2">
      <c r="C3164" s="348">
        <v>44158</v>
      </c>
      <c r="D3164" s="320">
        <v>1028.0999999999999</v>
      </c>
      <c r="E3164" s="320">
        <v>0</v>
      </c>
      <c r="F3164" s="320">
        <v>18.8</v>
      </c>
      <c r="G3164" s="320">
        <v>61.8</v>
      </c>
      <c r="H3164" s="316">
        <v>4.9000000000000004</v>
      </c>
      <c r="I3164" s="316">
        <v>186.5</v>
      </c>
    </row>
    <row r="3165" spans="3:9" x14ac:dyDescent="0.2">
      <c r="C3165" s="348">
        <v>44158.041666666672</v>
      </c>
      <c r="D3165" s="320">
        <v>1028</v>
      </c>
      <c r="E3165" s="320">
        <v>0</v>
      </c>
      <c r="F3165" s="320">
        <v>18.600000000000001</v>
      </c>
      <c r="G3165" s="320">
        <v>61.8</v>
      </c>
      <c r="H3165" s="316">
        <v>4.5</v>
      </c>
      <c r="I3165" s="316">
        <v>175.7</v>
      </c>
    </row>
    <row r="3166" spans="3:9" x14ac:dyDescent="0.2">
      <c r="C3166" s="348">
        <v>44158.083333333328</v>
      </c>
      <c r="D3166" s="320">
        <v>1027.7</v>
      </c>
      <c r="E3166" s="320">
        <v>0</v>
      </c>
      <c r="F3166" s="320">
        <v>18.7</v>
      </c>
      <c r="G3166" s="320">
        <v>61.4</v>
      </c>
      <c r="H3166" s="316">
        <v>3.3</v>
      </c>
      <c r="I3166" s="316">
        <v>182.6</v>
      </c>
    </row>
    <row r="3167" spans="3:9" x14ac:dyDescent="0.2">
      <c r="C3167" s="348">
        <v>44158.125</v>
      </c>
      <c r="D3167" s="320">
        <v>1027.7</v>
      </c>
      <c r="E3167" s="320">
        <v>0</v>
      </c>
      <c r="F3167" s="320">
        <v>18.7</v>
      </c>
      <c r="G3167" s="320">
        <v>61.5</v>
      </c>
      <c r="H3167" s="316">
        <v>3.6</v>
      </c>
      <c r="I3167" s="316">
        <v>210.5</v>
      </c>
    </row>
    <row r="3168" spans="3:9" x14ac:dyDescent="0.2">
      <c r="C3168" s="348">
        <v>44158.166666666672</v>
      </c>
      <c r="D3168" s="320">
        <v>1027.8</v>
      </c>
      <c r="E3168" s="320">
        <v>0</v>
      </c>
      <c r="F3168" s="320">
        <v>18.5</v>
      </c>
      <c r="G3168" s="320">
        <v>61.8</v>
      </c>
      <c r="H3168" s="316">
        <v>4.7</v>
      </c>
      <c r="I3168" s="316">
        <v>210.8</v>
      </c>
    </row>
    <row r="3169" spans="3:9" x14ac:dyDescent="0.2">
      <c r="C3169" s="348">
        <v>44158.208333333328</v>
      </c>
      <c r="D3169" s="320">
        <v>1028.4000000000001</v>
      </c>
      <c r="E3169" s="320">
        <v>0</v>
      </c>
      <c r="F3169" s="320">
        <v>18.5</v>
      </c>
      <c r="G3169" s="320">
        <v>61.7</v>
      </c>
      <c r="H3169" s="316">
        <v>4.5999999999999996</v>
      </c>
      <c r="I3169" s="316">
        <v>199.3</v>
      </c>
    </row>
    <row r="3170" spans="3:9" x14ac:dyDescent="0.2">
      <c r="C3170" s="348">
        <v>44158.25</v>
      </c>
      <c r="D3170" s="320">
        <v>1029.2</v>
      </c>
      <c r="E3170" s="320">
        <v>0</v>
      </c>
      <c r="F3170" s="320">
        <v>18.600000000000001</v>
      </c>
      <c r="G3170" s="320">
        <v>61.5</v>
      </c>
      <c r="H3170" s="316">
        <v>5</v>
      </c>
      <c r="I3170" s="316">
        <v>192.5</v>
      </c>
    </row>
    <row r="3171" spans="3:9" x14ac:dyDescent="0.2">
      <c r="C3171" s="348">
        <v>44158.291666666672</v>
      </c>
      <c r="D3171" s="320">
        <v>1029.0999999999999</v>
      </c>
      <c r="E3171" s="320">
        <v>0</v>
      </c>
      <c r="F3171" s="320">
        <v>19</v>
      </c>
      <c r="G3171" s="320">
        <v>60</v>
      </c>
      <c r="H3171" s="316">
        <v>4.5999999999999996</v>
      </c>
      <c r="I3171" s="316">
        <v>203.2</v>
      </c>
    </row>
    <row r="3172" spans="3:9" x14ac:dyDescent="0.2">
      <c r="C3172" s="348">
        <v>44158.333333333328</v>
      </c>
      <c r="D3172" s="320">
        <v>1028.8</v>
      </c>
      <c r="E3172" s="320">
        <v>0</v>
      </c>
      <c r="F3172" s="320">
        <v>19.3</v>
      </c>
      <c r="G3172" s="320">
        <v>59.3</v>
      </c>
      <c r="H3172" s="316">
        <v>6.1</v>
      </c>
      <c r="I3172" s="316">
        <v>240</v>
      </c>
    </row>
    <row r="3173" spans="3:9" x14ac:dyDescent="0.2">
      <c r="C3173" s="348">
        <v>44158.375</v>
      </c>
      <c r="D3173" s="320">
        <v>1028.0999999999999</v>
      </c>
      <c r="E3173" s="320">
        <v>0</v>
      </c>
      <c r="F3173" s="320">
        <v>19.7</v>
      </c>
      <c r="G3173" s="320">
        <v>57.8</v>
      </c>
      <c r="H3173" s="316">
        <v>6.9</v>
      </c>
      <c r="I3173" s="316">
        <v>243.5</v>
      </c>
    </row>
    <row r="3174" spans="3:9" x14ac:dyDescent="0.2">
      <c r="C3174" s="348">
        <v>44158.416666666672</v>
      </c>
      <c r="D3174" s="320">
        <v>1027.3</v>
      </c>
      <c r="E3174" s="320">
        <v>0</v>
      </c>
      <c r="F3174" s="320">
        <v>20</v>
      </c>
      <c r="G3174" s="320">
        <v>56.5</v>
      </c>
      <c r="H3174" s="316">
        <v>7.6</v>
      </c>
      <c r="I3174" s="316">
        <v>241.3</v>
      </c>
    </row>
    <row r="3175" spans="3:9" x14ac:dyDescent="0.2">
      <c r="C3175" s="348">
        <v>44158.458333333328</v>
      </c>
      <c r="D3175" s="320">
        <v>1026.8</v>
      </c>
      <c r="E3175" s="320">
        <v>0</v>
      </c>
      <c r="F3175" s="320">
        <v>20.100000000000001</v>
      </c>
      <c r="G3175" s="320">
        <v>55.5</v>
      </c>
      <c r="H3175" s="316">
        <v>7.8</v>
      </c>
      <c r="I3175" s="316">
        <v>242.7</v>
      </c>
    </row>
    <row r="3176" spans="3:9" x14ac:dyDescent="0.2">
      <c r="C3176" s="348">
        <v>44158.5</v>
      </c>
      <c r="D3176" s="320">
        <v>1026.4000000000001</v>
      </c>
      <c r="E3176" s="320">
        <v>0</v>
      </c>
      <c r="F3176" s="320">
        <v>20</v>
      </c>
      <c r="G3176" s="320">
        <v>57.2</v>
      </c>
      <c r="H3176" s="316">
        <v>7.5</v>
      </c>
      <c r="I3176" s="316">
        <v>261.7</v>
      </c>
    </row>
    <row r="3177" spans="3:9" x14ac:dyDescent="0.2">
      <c r="C3177" s="348">
        <v>44158.541666666672</v>
      </c>
      <c r="D3177" s="320">
        <v>1025.8</v>
      </c>
      <c r="E3177" s="320">
        <v>0</v>
      </c>
      <c r="F3177" s="320">
        <v>19.899999999999999</v>
      </c>
      <c r="G3177" s="320">
        <v>58.6</v>
      </c>
      <c r="H3177" s="316">
        <v>7.9</v>
      </c>
      <c r="I3177" s="316">
        <v>258.39999999999998</v>
      </c>
    </row>
    <row r="3178" spans="3:9" x14ac:dyDescent="0.2">
      <c r="C3178" s="348">
        <v>44158.583333333328</v>
      </c>
      <c r="D3178" s="320">
        <v>1025.7</v>
      </c>
      <c r="E3178" s="320">
        <v>0</v>
      </c>
      <c r="F3178" s="320">
        <v>20</v>
      </c>
      <c r="G3178" s="320">
        <v>57.9</v>
      </c>
      <c r="H3178" s="316">
        <v>8</v>
      </c>
      <c r="I3178" s="316">
        <v>252.6</v>
      </c>
    </row>
    <row r="3179" spans="3:9" x14ac:dyDescent="0.2">
      <c r="C3179" s="348">
        <v>44158.625</v>
      </c>
      <c r="D3179" s="320">
        <v>1026</v>
      </c>
      <c r="E3179" s="320">
        <v>0</v>
      </c>
      <c r="F3179" s="320">
        <v>20</v>
      </c>
      <c r="G3179" s="320">
        <v>57.4</v>
      </c>
      <c r="H3179" s="316">
        <v>7.7</v>
      </c>
      <c r="I3179" s="316">
        <v>251.8</v>
      </c>
    </row>
    <row r="3180" spans="3:9" x14ac:dyDescent="0.2">
      <c r="C3180" s="348">
        <v>44158.666666666672</v>
      </c>
      <c r="D3180" s="320">
        <v>1026.5999999999999</v>
      </c>
      <c r="E3180" s="320">
        <v>0</v>
      </c>
      <c r="F3180" s="320">
        <v>19.8</v>
      </c>
      <c r="G3180" s="320">
        <v>58.6</v>
      </c>
      <c r="H3180" s="316">
        <v>6.3</v>
      </c>
      <c r="I3180" s="316">
        <v>254.6</v>
      </c>
    </row>
    <row r="3181" spans="3:9" x14ac:dyDescent="0.2">
      <c r="C3181" s="348">
        <v>44158.708333333328</v>
      </c>
      <c r="D3181" s="320">
        <v>1027.5</v>
      </c>
      <c r="E3181" s="320">
        <v>0</v>
      </c>
      <c r="F3181" s="320">
        <v>19.899999999999999</v>
      </c>
      <c r="G3181" s="320">
        <v>56.9</v>
      </c>
      <c r="H3181" s="316">
        <v>6</v>
      </c>
      <c r="I3181" s="316">
        <v>213</v>
      </c>
    </row>
    <row r="3182" spans="3:9" x14ac:dyDescent="0.2">
      <c r="C3182" s="348">
        <v>44158.75</v>
      </c>
      <c r="D3182" s="320">
        <v>1028.3</v>
      </c>
      <c r="E3182" s="320">
        <v>0</v>
      </c>
      <c r="F3182" s="320">
        <v>19.100000000000001</v>
      </c>
      <c r="G3182" s="320">
        <v>60.1</v>
      </c>
      <c r="H3182" s="316">
        <v>6.1</v>
      </c>
      <c r="I3182" s="316">
        <v>187.9</v>
      </c>
    </row>
    <row r="3183" spans="3:9" x14ac:dyDescent="0.2">
      <c r="C3183" s="348">
        <v>44158.791666666672</v>
      </c>
      <c r="D3183" s="320">
        <v>1029.3</v>
      </c>
      <c r="E3183" s="320">
        <v>0</v>
      </c>
      <c r="F3183" s="320">
        <v>18.899999999999999</v>
      </c>
      <c r="G3183" s="320">
        <v>62</v>
      </c>
      <c r="H3183" s="316">
        <v>5.3</v>
      </c>
      <c r="I3183" s="316">
        <v>182.3</v>
      </c>
    </row>
    <row r="3184" spans="3:9" x14ac:dyDescent="0.2">
      <c r="C3184" s="348">
        <v>44158.833333333328</v>
      </c>
      <c r="D3184" s="320">
        <v>1029.5</v>
      </c>
      <c r="E3184" s="320">
        <v>0</v>
      </c>
      <c r="F3184" s="320">
        <v>18.8</v>
      </c>
      <c r="G3184" s="320">
        <v>62.4</v>
      </c>
      <c r="H3184" s="316">
        <v>5.0999999999999996</v>
      </c>
      <c r="I3184" s="316">
        <v>165</v>
      </c>
    </row>
    <row r="3185" spans="3:9" x14ac:dyDescent="0.2">
      <c r="C3185" s="348">
        <v>44158.875</v>
      </c>
      <c r="D3185" s="320">
        <v>1029.5999999999999</v>
      </c>
      <c r="E3185" s="320">
        <v>0</v>
      </c>
      <c r="F3185" s="320">
        <v>18.600000000000001</v>
      </c>
      <c r="G3185" s="320">
        <v>64.3</v>
      </c>
      <c r="H3185" s="316">
        <v>5.4</v>
      </c>
      <c r="I3185" s="316">
        <v>170.4</v>
      </c>
    </row>
    <row r="3186" spans="3:9" x14ac:dyDescent="0.2">
      <c r="C3186" s="348">
        <v>44158.916666666672</v>
      </c>
      <c r="D3186" s="320">
        <v>1029.7</v>
      </c>
      <c r="E3186" s="320">
        <v>0</v>
      </c>
      <c r="F3186" s="320">
        <v>18.5</v>
      </c>
      <c r="G3186" s="320">
        <v>63.8</v>
      </c>
      <c r="H3186" s="316">
        <v>4.7</v>
      </c>
      <c r="I3186" s="316">
        <v>158.69999999999999</v>
      </c>
    </row>
    <row r="3187" spans="3:9" x14ac:dyDescent="0.2">
      <c r="C3187" s="348">
        <v>44158.958333333328</v>
      </c>
      <c r="D3187" s="320">
        <v>1029.3</v>
      </c>
      <c r="E3187" s="320">
        <v>0</v>
      </c>
      <c r="F3187" s="320">
        <v>18.399999999999999</v>
      </c>
      <c r="G3187" s="320">
        <v>63.2</v>
      </c>
      <c r="H3187" s="316">
        <v>3.8</v>
      </c>
      <c r="I3187" s="316">
        <v>143.69999999999999</v>
      </c>
    </row>
    <row r="3188" spans="3:9" x14ac:dyDescent="0.2">
      <c r="C3188" s="348">
        <v>44159</v>
      </c>
      <c r="D3188" s="320">
        <v>1028.8</v>
      </c>
      <c r="E3188" s="320">
        <v>0</v>
      </c>
      <c r="F3188" s="320">
        <v>18.399999999999999</v>
      </c>
      <c r="G3188" s="320">
        <v>63.2</v>
      </c>
      <c r="H3188" s="316">
        <v>1.9</v>
      </c>
      <c r="I3188" s="316">
        <v>25.1</v>
      </c>
    </row>
    <row r="3189" spans="3:9" x14ac:dyDescent="0.2">
      <c r="C3189" s="348">
        <v>44159.041666666672</v>
      </c>
      <c r="D3189" s="320">
        <v>1028.0999999999999</v>
      </c>
      <c r="E3189" s="320">
        <v>0</v>
      </c>
      <c r="F3189" s="320">
        <v>18.2</v>
      </c>
      <c r="G3189" s="320">
        <v>65.400000000000006</v>
      </c>
      <c r="H3189" s="316">
        <v>3.4</v>
      </c>
      <c r="I3189" s="316">
        <v>334.5</v>
      </c>
    </row>
    <row r="3190" spans="3:9" x14ac:dyDescent="0.2">
      <c r="C3190" s="348">
        <v>44159.083333333328</v>
      </c>
      <c r="D3190" s="320">
        <v>1027.8</v>
      </c>
      <c r="E3190" s="320">
        <v>0</v>
      </c>
      <c r="F3190" s="320">
        <v>18.2</v>
      </c>
      <c r="G3190" s="320">
        <v>66.2</v>
      </c>
      <c r="H3190" s="316">
        <v>2.8</v>
      </c>
      <c r="I3190" s="316">
        <v>322.3</v>
      </c>
    </row>
    <row r="3191" spans="3:9" x14ac:dyDescent="0.2">
      <c r="C3191" s="348">
        <v>44159.125</v>
      </c>
      <c r="D3191" s="320">
        <v>1027.8</v>
      </c>
      <c r="E3191" s="320">
        <v>0</v>
      </c>
      <c r="F3191" s="320">
        <v>17.8</v>
      </c>
      <c r="G3191" s="320">
        <v>67.2</v>
      </c>
      <c r="H3191" s="316">
        <v>2.7</v>
      </c>
      <c r="I3191" s="316">
        <v>278.8</v>
      </c>
    </row>
    <row r="3192" spans="3:9" x14ac:dyDescent="0.2">
      <c r="C3192" s="348">
        <v>44159.166666666672</v>
      </c>
      <c r="D3192" s="320">
        <v>1028</v>
      </c>
      <c r="E3192" s="320">
        <v>0</v>
      </c>
      <c r="F3192" s="320">
        <v>18</v>
      </c>
      <c r="G3192" s="320">
        <v>65.7</v>
      </c>
      <c r="H3192" s="316">
        <v>2.7</v>
      </c>
      <c r="I3192" s="316">
        <v>310</v>
      </c>
    </row>
    <row r="3193" spans="3:9" x14ac:dyDescent="0.2">
      <c r="C3193" s="348">
        <v>44159.208333333328</v>
      </c>
      <c r="D3193" s="320">
        <v>1028.7</v>
      </c>
      <c r="E3193" s="320">
        <v>0</v>
      </c>
      <c r="F3193" s="320">
        <v>17.899999999999999</v>
      </c>
      <c r="G3193" s="320">
        <v>65.8</v>
      </c>
      <c r="H3193" s="316">
        <v>2.6</v>
      </c>
      <c r="I3193" s="316">
        <v>325.10000000000002</v>
      </c>
    </row>
    <row r="3194" spans="3:9" x14ac:dyDescent="0.2">
      <c r="C3194" s="348">
        <v>44159.25</v>
      </c>
      <c r="D3194" s="320">
        <v>1029</v>
      </c>
      <c r="E3194" s="320">
        <v>0</v>
      </c>
      <c r="F3194" s="320">
        <v>18.5</v>
      </c>
      <c r="G3194" s="320">
        <v>62.7</v>
      </c>
      <c r="H3194" s="316">
        <v>3.3</v>
      </c>
      <c r="I3194" s="316">
        <v>220.6</v>
      </c>
    </row>
    <row r="3195" spans="3:9" x14ac:dyDescent="0.2">
      <c r="C3195" s="348">
        <v>44159.291666666672</v>
      </c>
      <c r="D3195" s="320">
        <v>1029.0999999999999</v>
      </c>
      <c r="E3195" s="320">
        <v>0</v>
      </c>
      <c r="F3195" s="320">
        <v>19</v>
      </c>
      <c r="G3195" s="320">
        <v>59.3</v>
      </c>
      <c r="H3195" s="316">
        <v>4.3</v>
      </c>
      <c r="I3195" s="316">
        <v>184.8</v>
      </c>
    </row>
    <row r="3196" spans="3:9" x14ac:dyDescent="0.2">
      <c r="C3196" s="348">
        <v>44159.333333333328</v>
      </c>
      <c r="D3196" s="320">
        <v>1028.7</v>
      </c>
      <c r="E3196" s="320">
        <v>0</v>
      </c>
      <c r="F3196" s="320">
        <v>19.3</v>
      </c>
      <c r="G3196" s="320">
        <v>58.6</v>
      </c>
      <c r="H3196" s="316">
        <v>6.2</v>
      </c>
      <c r="I3196" s="316">
        <v>245.6</v>
      </c>
    </row>
    <row r="3197" spans="3:9" x14ac:dyDescent="0.2">
      <c r="C3197" s="348">
        <v>44159.375</v>
      </c>
      <c r="D3197" s="320">
        <v>1028.3</v>
      </c>
      <c r="E3197" s="320">
        <v>0</v>
      </c>
      <c r="F3197" s="320">
        <v>19.2</v>
      </c>
      <c r="G3197" s="320">
        <v>59.1</v>
      </c>
      <c r="H3197" s="316">
        <v>6</v>
      </c>
      <c r="I3197" s="316">
        <v>272.2</v>
      </c>
    </row>
    <row r="3198" spans="3:9" x14ac:dyDescent="0.2">
      <c r="C3198" s="348">
        <v>44159.416666666672</v>
      </c>
      <c r="D3198" s="320">
        <v>1027.5</v>
      </c>
      <c r="E3198" s="320">
        <v>0</v>
      </c>
      <c r="F3198" s="320">
        <v>19.899999999999999</v>
      </c>
      <c r="G3198" s="320">
        <v>58</v>
      </c>
      <c r="H3198" s="316">
        <v>7.2</v>
      </c>
      <c r="I3198" s="316">
        <v>264.39999999999998</v>
      </c>
    </row>
    <row r="3199" spans="3:9" x14ac:dyDescent="0.2">
      <c r="C3199" s="348">
        <v>44159.458333333328</v>
      </c>
      <c r="D3199" s="320">
        <v>1027.0999999999999</v>
      </c>
      <c r="E3199" s="320">
        <v>0</v>
      </c>
      <c r="F3199" s="320">
        <v>19.5</v>
      </c>
      <c r="G3199" s="320">
        <v>62.2</v>
      </c>
      <c r="H3199" s="316">
        <v>7.6</v>
      </c>
      <c r="I3199" s="316">
        <v>267.89999999999998</v>
      </c>
    </row>
    <row r="3200" spans="3:9" x14ac:dyDescent="0.2">
      <c r="C3200" s="348">
        <v>44159.5</v>
      </c>
      <c r="D3200" s="320">
        <v>1027</v>
      </c>
      <c r="E3200" s="320">
        <v>0</v>
      </c>
      <c r="F3200" s="320">
        <v>19.7</v>
      </c>
      <c r="G3200" s="320">
        <v>61.6</v>
      </c>
      <c r="H3200" s="316">
        <v>7.5</v>
      </c>
      <c r="I3200" s="316">
        <v>265.5</v>
      </c>
    </row>
    <row r="3201" spans="3:9" x14ac:dyDescent="0.2">
      <c r="C3201" s="348">
        <v>44159.541666666672</v>
      </c>
      <c r="D3201" s="320">
        <v>1026.9000000000001</v>
      </c>
      <c r="E3201" s="320">
        <v>0</v>
      </c>
      <c r="F3201" s="320">
        <v>19.7</v>
      </c>
      <c r="G3201" s="320">
        <v>61.8</v>
      </c>
      <c r="H3201" s="316">
        <v>7.3</v>
      </c>
      <c r="I3201" s="316">
        <v>266.39999999999998</v>
      </c>
    </row>
    <row r="3202" spans="3:9" x14ac:dyDescent="0.2">
      <c r="C3202" s="348">
        <v>44159.583333333328</v>
      </c>
      <c r="D3202" s="320">
        <v>1026.8</v>
      </c>
      <c r="E3202" s="320">
        <v>0</v>
      </c>
      <c r="F3202" s="320">
        <v>20.3</v>
      </c>
      <c r="G3202" s="320">
        <v>58.4</v>
      </c>
      <c r="H3202" s="316">
        <v>7.6</v>
      </c>
      <c r="I3202" s="316">
        <v>247.2</v>
      </c>
    </row>
    <row r="3203" spans="3:9" x14ac:dyDescent="0.2">
      <c r="C3203" s="348">
        <v>44159.625</v>
      </c>
      <c r="D3203" s="320">
        <v>1026.8</v>
      </c>
      <c r="E3203" s="320">
        <v>0</v>
      </c>
      <c r="F3203" s="320">
        <v>19.8</v>
      </c>
      <c r="G3203" s="320">
        <v>61.5</v>
      </c>
      <c r="H3203" s="316">
        <v>7.5</v>
      </c>
      <c r="I3203" s="316">
        <v>253.3</v>
      </c>
    </row>
    <row r="3204" spans="3:9" x14ac:dyDescent="0.2">
      <c r="C3204" s="348">
        <v>44159.666666666672</v>
      </c>
      <c r="D3204" s="320">
        <v>1027.4000000000001</v>
      </c>
      <c r="E3204" s="320">
        <v>0</v>
      </c>
      <c r="F3204" s="320">
        <v>19.7</v>
      </c>
      <c r="G3204" s="320">
        <v>60.9</v>
      </c>
      <c r="H3204" s="316">
        <v>6.6</v>
      </c>
      <c r="I3204" s="316">
        <v>237.6</v>
      </c>
    </row>
    <row r="3205" spans="3:9" x14ac:dyDescent="0.2">
      <c r="C3205" s="348">
        <v>44159.708333333328</v>
      </c>
      <c r="D3205" s="320">
        <v>1028.4000000000001</v>
      </c>
      <c r="E3205" s="320">
        <v>0</v>
      </c>
      <c r="F3205" s="320">
        <v>19.899999999999999</v>
      </c>
      <c r="G3205" s="320">
        <v>58.5</v>
      </c>
      <c r="H3205" s="316">
        <v>6.5</v>
      </c>
      <c r="I3205" s="316">
        <v>204.6</v>
      </c>
    </row>
    <row r="3206" spans="3:9" x14ac:dyDescent="0.2">
      <c r="C3206" s="348">
        <v>44159.75</v>
      </c>
      <c r="D3206" s="320">
        <v>1029.3</v>
      </c>
      <c r="E3206" s="320">
        <v>0</v>
      </c>
      <c r="F3206" s="320">
        <v>19.600000000000001</v>
      </c>
      <c r="G3206" s="320">
        <v>61.8</v>
      </c>
      <c r="H3206" s="316">
        <v>5.4</v>
      </c>
      <c r="I3206" s="316">
        <v>193.9</v>
      </c>
    </row>
    <row r="3207" spans="3:9" x14ac:dyDescent="0.2">
      <c r="C3207" s="348">
        <v>44159.791666666672</v>
      </c>
      <c r="D3207" s="320">
        <v>1029.9000000000001</v>
      </c>
      <c r="E3207" s="320">
        <v>0</v>
      </c>
      <c r="F3207" s="320">
        <v>19.600000000000001</v>
      </c>
      <c r="G3207" s="320">
        <v>62.8</v>
      </c>
      <c r="H3207" s="316">
        <v>4.4000000000000004</v>
      </c>
      <c r="I3207" s="316">
        <v>206.2</v>
      </c>
    </row>
    <row r="3208" spans="3:9" x14ac:dyDescent="0.2">
      <c r="C3208" s="348">
        <v>44159.833333333328</v>
      </c>
      <c r="D3208" s="320">
        <v>1030.3</v>
      </c>
      <c r="E3208" s="320">
        <v>0</v>
      </c>
      <c r="F3208" s="320">
        <v>19.600000000000001</v>
      </c>
      <c r="G3208" s="320">
        <v>61.3</v>
      </c>
      <c r="H3208" s="316">
        <v>5</v>
      </c>
      <c r="I3208" s="316">
        <v>188.1</v>
      </c>
    </row>
    <row r="3209" spans="3:9" x14ac:dyDescent="0.2">
      <c r="C3209" s="348">
        <v>44159.875</v>
      </c>
      <c r="D3209" s="320">
        <v>1030.0999999999999</v>
      </c>
      <c r="E3209" s="320">
        <v>0</v>
      </c>
      <c r="F3209" s="320">
        <v>19.5</v>
      </c>
      <c r="G3209" s="320">
        <v>60.8</v>
      </c>
      <c r="H3209" s="316">
        <v>5.2</v>
      </c>
      <c r="I3209" s="316">
        <v>187.4</v>
      </c>
    </row>
    <row r="3210" spans="3:9" x14ac:dyDescent="0.2">
      <c r="C3210" s="348">
        <v>44159.916666666672</v>
      </c>
      <c r="D3210" s="320">
        <v>1029.8</v>
      </c>
      <c r="E3210" s="320">
        <v>0</v>
      </c>
      <c r="F3210" s="320">
        <v>19.5</v>
      </c>
      <c r="G3210" s="320">
        <v>60.7</v>
      </c>
      <c r="H3210" s="316">
        <v>4.5</v>
      </c>
      <c r="I3210" s="316">
        <v>186.3</v>
      </c>
    </row>
    <row r="3211" spans="3:9" x14ac:dyDescent="0.2">
      <c r="C3211" s="348">
        <v>44159.958333333328</v>
      </c>
      <c r="D3211" s="320">
        <v>1029.3</v>
      </c>
      <c r="E3211" s="320">
        <v>0</v>
      </c>
      <c r="F3211" s="320">
        <v>19.399999999999999</v>
      </c>
      <c r="G3211" s="320">
        <v>58.6</v>
      </c>
      <c r="H3211" s="316">
        <v>4.0999999999999996</v>
      </c>
      <c r="I3211" s="316">
        <v>193.5</v>
      </c>
    </row>
    <row r="3212" spans="3:9" x14ac:dyDescent="0.2">
      <c r="C3212" s="348">
        <v>44160</v>
      </c>
      <c r="D3212" s="320">
        <v>1028.5</v>
      </c>
      <c r="E3212" s="320">
        <v>0</v>
      </c>
      <c r="F3212" s="320">
        <v>19.2</v>
      </c>
      <c r="G3212" s="320">
        <v>60</v>
      </c>
      <c r="H3212" s="316">
        <v>4.0999999999999996</v>
      </c>
      <c r="I3212" s="316">
        <v>202</v>
      </c>
    </row>
    <row r="3213" spans="3:9" x14ac:dyDescent="0.2">
      <c r="C3213" s="348">
        <v>44160.041666666672</v>
      </c>
      <c r="D3213" s="320">
        <v>1028</v>
      </c>
      <c r="E3213" s="320">
        <v>0</v>
      </c>
      <c r="F3213" s="320">
        <v>19.100000000000001</v>
      </c>
      <c r="G3213" s="320">
        <v>60.4</v>
      </c>
      <c r="H3213" s="316">
        <v>4.2</v>
      </c>
      <c r="I3213" s="316">
        <v>203.5</v>
      </c>
    </row>
    <row r="3214" spans="3:9" x14ac:dyDescent="0.2">
      <c r="C3214" s="348">
        <v>44160.083333333328</v>
      </c>
      <c r="D3214" s="320">
        <v>1028</v>
      </c>
      <c r="E3214" s="320">
        <v>0</v>
      </c>
      <c r="F3214" s="320">
        <v>19</v>
      </c>
      <c r="G3214" s="320">
        <v>60.4</v>
      </c>
      <c r="H3214" s="316">
        <v>4.2</v>
      </c>
      <c r="I3214" s="316">
        <v>217.8</v>
      </c>
    </row>
    <row r="3215" spans="3:9" x14ac:dyDescent="0.2">
      <c r="C3215" s="348">
        <v>44160.125</v>
      </c>
      <c r="D3215" s="320">
        <v>1027.9000000000001</v>
      </c>
      <c r="E3215" s="320">
        <v>0</v>
      </c>
      <c r="F3215" s="320">
        <v>18.100000000000001</v>
      </c>
      <c r="G3215" s="320">
        <v>65</v>
      </c>
      <c r="H3215" s="316">
        <v>3.7</v>
      </c>
      <c r="I3215" s="316">
        <v>257.89999999999998</v>
      </c>
    </row>
    <row r="3216" spans="3:9" x14ac:dyDescent="0.2">
      <c r="C3216" s="348">
        <v>44160.166666666672</v>
      </c>
      <c r="D3216" s="320">
        <v>1028</v>
      </c>
      <c r="E3216" s="320">
        <v>0</v>
      </c>
      <c r="F3216" s="320">
        <v>18.7</v>
      </c>
      <c r="G3216" s="320">
        <v>62.8</v>
      </c>
      <c r="H3216" s="316">
        <v>3.4</v>
      </c>
      <c r="I3216" s="316">
        <v>223.5</v>
      </c>
    </row>
    <row r="3217" spans="3:9" x14ac:dyDescent="0.2">
      <c r="C3217" s="348">
        <v>44160.208333333328</v>
      </c>
      <c r="D3217" s="320">
        <v>1028.3</v>
      </c>
      <c r="E3217" s="320">
        <v>0</v>
      </c>
      <c r="F3217" s="320">
        <v>18.899999999999999</v>
      </c>
      <c r="G3217" s="320">
        <v>61.6</v>
      </c>
      <c r="H3217" s="316">
        <v>3.3</v>
      </c>
      <c r="I3217" s="316">
        <v>238.1</v>
      </c>
    </row>
    <row r="3218" spans="3:9" x14ac:dyDescent="0.2">
      <c r="C3218" s="348">
        <v>44160.25</v>
      </c>
      <c r="D3218" s="320">
        <v>1029.0999999999999</v>
      </c>
      <c r="E3218" s="320">
        <v>0</v>
      </c>
      <c r="F3218" s="320">
        <v>19.100000000000001</v>
      </c>
      <c r="G3218" s="320">
        <v>59.7</v>
      </c>
      <c r="H3218" s="316">
        <v>3.9</v>
      </c>
      <c r="I3218" s="316">
        <v>190.2</v>
      </c>
    </row>
    <row r="3219" spans="3:9" x14ac:dyDescent="0.2">
      <c r="C3219" s="348">
        <v>44160.291666666672</v>
      </c>
      <c r="D3219" s="320">
        <v>1029.5</v>
      </c>
      <c r="E3219" s="320">
        <v>0</v>
      </c>
      <c r="F3219" s="320">
        <v>18.3</v>
      </c>
      <c r="G3219" s="320">
        <v>63.5</v>
      </c>
      <c r="H3219" s="316">
        <v>3.9</v>
      </c>
      <c r="I3219" s="316">
        <v>255.8</v>
      </c>
    </row>
    <row r="3220" spans="3:9" x14ac:dyDescent="0.2">
      <c r="C3220" s="348">
        <v>44160.333333333328</v>
      </c>
      <c r="D3220" s="320">
        <v>1029.5</v>
      </c>
      <c r="E3220" s="320">
        <v>0</v>
      </c>
      <c r="F3220" s="320">
        <v>18.399999999999999</v>
      </c>
      <c r="G3220" s="320">
        <v>63.2</v>
      </c>
      <c r="H3220" s="316">
        <v>4.7</v>
      </c>
      <c r="I3220" s="316">
        <v>257.39999999999998</v>
      </c>
    </row>
    <row r="3221" spans="3:9" x14ac:dyDescent="0.2">
      <c r="C3221" s="348">
        <v>44160.375</v>
      </c>
      <c r="D3221" s="320">
        <v>1029.2</v>
      </c>
      <c r="E3221" s="320">
        <v>0</v>
      </c>
      <c r="F3221" s="320">
        <v>18.7</v>
      </c>
      <c r="G3221" s="320">
        <v>61.7</v>
      </c>
      <c r="H3221" s="316">
        <v>4.2</v>
      </c>
      <c r="I3221" s="316">
        <v>272.7</v>
      </c>
    </row>
    <row r="3222" spans="3:9" x14ac:dyDescent="0.2">
      <c r="C3222" s="348">
        <v>44160.416666666672</v>
      </c>
      <c r="D3222" s="320">
        <v>1027.9000000000001</v>
      </c>
      <c r="E3222" s="320">
        <v>0</v>
      </c>
      <c r="F3222" s="320">
        <v>19.3</v>
      </c>
      <c r="G3222" s="320">
        <v>59</v>
      </c>
      <c r="H3222" s="316">
        <v>4.8</v>
      </c>
      <c r="I3222" s="316">
        <v>260.8</v>
      </c>
    </row>
    <row r="3223" spans="3:9" x14ac:dyDescent="0.2">
      <c r="C3223" s="348">
        <v>44160.458333333328</v>
      </c>
      <c r="D3223" s="320">
        <v>1027.3</v>
      </c>
      <c r="E3223" s="320">
        <v>0</v>
      </c>
      <c r="F3223" s="320">
        <v>19.7</v>
      </c>
      <c r="G3223" s="320">
        <v>57.5</v>
      </c>
      <c r="H3223" s="316">
        <v>5.2</v>
      </c>
      <c r="I3223" s="316">
        <v>269.5</v>
      </c>
    </row>
    <row r="3224" spans="3:9" x14ac:dyDescent="0.2">
      <c r="C3224" s="348">
        <v>44160.5</v>
      </c>
      <c r="D3224" s="320">
        <v>1026.4000000000001</v>
      </c>
      <c r="E3224" s="320">
        <v>0</v>
      </c>
      <c r="F3224" s="320">
        <v>20.100000000000001</v>
      </c>
      <c r="G3224" s="320">
        <v>55.8</v>
      </c>
      <c r="H3224" s="316">
        <v>4.8</v>
      </c>
      <c r="I3224" s="316">
        <v>272.7</v>
      </c>
    </row>
    <row r="3225" spans="3:9" x14ac:dyDescent="0.2">
      <c r="C3225" s="348">
        <v>44160.541666666672</v>
      </c>
      <c r="D3225" s="320">
        <v>1026</v>
      </c>
      <c r="E3225" s="320">
        <v>0</v>
      </c>
      <c r="F3225" s="320">
        <v>20.100000000000001</v>
      </c>
      <c r="G3225" s="320">
        <v>56.9</v>
      </c>
      <c r="H3225" s="316">
        <v>4.8</v>
      </c>
      <c r="I3225" s="316">
        <v>283.5</v>
      </c>
    </row>
    <row r="3226" spans="3:9" x14ac:dyDescent="0.2">
      <c r="C3226" s="348">
        <v>44160.583333333328</v>
      </c>
      <c r="D3226" s="320">
        <v>1025.8</v>
      </c>
      <c r="E3226" s="320">
        <v>0</v>
      </c>
      <c r="F3226" s="320">
        <v>20.3</v>
      </c>
      <c r="G3226" s="320">
        <v>57.3</v>
      </c>
      <c r="H3226" s="316">
        <v>4.0999999999999996</v>
      </c>
      <c r="I3226" s="316">
        <v>280.39999999999998</v>
      </c>
    </row>
    <row r="3227" spans="3:9" x14ac:dyDescent="0.2">
      <c r="C3227" s="348">
        <v>44160.625</v>
      </c>
      <c r="D3227" s="320">
        <v>1025.8</v>
      </c>
      <c r="E3227" s="320">
        <v>0</v>
      </c>
      <c r="F3227" s="320">
        <v>20.2</v>
      </c>
      <c r="G3227" s="320">
        <v>58.2</v>
      </c>
      <c r="H3227" s="316">
        <v>4.2</v>
      </c>
      <c r="I3227" s="316">
        <v>302.5</v>
      </c>
    </row>
    <row r="3228" spans="3:9" x14ac:dyDescent="0.2">
      <c r="C3228" s="348">
        <v>44160.666666666672</v>
      </c>
      <c r="D3228" s="320">
        <v>1026.5</v>
      </c>
      <c r="E3228" s="320">
        <v>0</v>
      </c>
      <c r="F3228" s="320">
        <v>20</v>
      </c>
      <c r="G3228" s="320">
        <v>58.6</v>
      </c>
      <c r="H3228" s="316">
        <v>4.5</v>
      </c>
      <c r="I3228" s="316">
        <v>331.7</v>
      </c>
    </row>
    <row r="3229" spans="3:9" x14ac:dyDescent="0.2">
      <c r="C3229" s="348">
        <v>44160.708333333328</v>
      </c>
      <c r="D3229" s="320">
        <v>1027.5</v>
      </c>
      <c r="E3229" s="320">
        <v>0</v>
      </c>
      <c r="F3229" s="320">
        <v>19.899999999999999</v>
      </c>
      <c r="G3229" s="320">
        <v>59.9</v>
      </c>
      <c r="H3229" s="316">
        <v>4</v>
      </c>
      <c r="I3229" s="316">
        <v>340.5</v>
      </c>
    </row>
    <row r="3230" spans="3:9" x14ac:dyDescent="0.2">
      <c r="C3230" s="348">
        <v>44160.75</v>
      </c>
      <c r="D3230" s="320">
        <v>1028.5</v>
      </c>
      <c r="E3230" s="320">
        <v>0</v>
      </c>
      <c r="F3230" s="320">
        <v>19.7</v>
      </c>
      <c r="G3230" s="320">
        <v>61.5</v>
      </c>
      <c r="H3230" s="316">
        <v>3.7</v>
      </c>
      <c r="I3230" s="316">
        <v>340.6</v>
      </c>
    </row>
    <row r="3231" spans="3:9" x14ac:dyDescent="0.2">
      <c r="C3231" s="348">
        <v>44160.791666666672</v>
      </c>
      <c r="D3231" s="320">
        <v>1029.5</v>
      </c>
      <c r="E3231" s="320">
        <v>0</v>
      </c>
      <c r="F3231" s="320">
        <v>19.8</v>
      </c>
      <c r="G3231" s="320">
        <v>60.8</v>
      </c>
      <c r="H3231" s="316">
        <v>2.9</v>
      </c>
      <c r="I3231" s="316">
        <v>328.8</v>
      </c>
    </row>
    <row r="3232" spans="3:9" x14ac:dyDescent="0.2">
      <c r="C3232" s="348">
        <v>44160.833333333328</v>
      </c>
      <c r="D3232" s="320">
        <v>1029.9000000000001</v>
      </c>
      <c r="E3232" s="320">
        <v>0</v>
      </c>
      <c r="F3232" s="320">
        <v>19.899999999999999</v>
      </c>
      <c r="G3232" s="320">
        <v>60.3</v>
      </c>
      <c r="H3232" s="316">
        <v>2.4</v>
      </c>
      <c r="I3232" s="316">
        <v>320.60000000000002</v>
      </c>
    </row>
    <row r="3233" spans="3:9" x14ac:dyDescent="0.2">
      <c r="C3233" s="348">
        <v>44160.875</v>
      </c>
      <c r="D3233" s="320">
        <v>1029.7</v>
      </c>
      <c r="E3233" s="320">
        <v>0</v>
      </c>
      <c r="F3233" s="320">
        <v>20.2</v>
      </c>
      <c r="G3233" s="320">
        <v>59.2</v>
      </c>
      <c r="H3233" s="316">
        <v>2.4</v>
      </c>
      <c r="I3233" s="316">
        <v>284.39999999999998</v>
      </c>
    </row>
    <row r="3234" spans="3:9" x14ac:dyDescent="0.2">
      <c r="C3234" s="348">
        <v>44160.916666666672</v>
      </c>
      <c r="D3234" s="320">
        <v>1029.5999999999999</v>
      </c>
      <c r="E3234" s="320">
        <v>0</v>
      </c>
      <c r="F3234" s="320">
        <v>20.2</v>
      </c>
      <c r="G3234" s="320">
        <v>59.5</v>
      </c>
      <c r="H3234" s="316">
        <v>2.5</v>
      </c>
      <c r="I3234" s="316">
        <v>269.5</v>
      </c>
    </row>
    <row r="3235" spans="3:9" x14ac:dyDescent="0.2">
      <c r="C3235" s="348">
        <v>44160.958333333328</v>
      </c>
      <c r="D3235" s="320">
        <v>1029.0999999999999</v>
      </c>
      <c r="E3235" s="320">
        <v>0</v>
      </c>
      <c r="F3235" s="320">
        <v>19.5</v>
      </c>
      <c r="G3235" s="320">
        <v>62</v>
      </c>
      <c r="H3235" s="316">
        <v>2.8</v>
      </c>
      <c r="I3235" s="316">
        <v>332.3</v>
      </c>
    </row>
    <row r="3236" spans="3:9" x14ac:dyDescent="0.2">
      <c r="C3236" s="348">
        <v>44161</v>
      </c>
      <c r="D3236" s="320">
        <v>1028.3</v>
      </c>
      <c r="E3236" s="320">
        <v>0</v>
      </c>
      <c r="F3236" s="320">
        <v>19.5</v>
      </c>
      <c r="G3236" s="320">
        <v>61.2</v>
      </c>
      <c r="H3236" s="316">
        <v>2.5</v>
      </c>
      <c r="I3236" s="316">
        <v>302.89999999999998</v>
      </c>
    </row>
    <row r="3237" spans="3:9" x14ac:dyDescent="0.2">
      <c r="C3237" s="348">
        <v>44161.041666666672</v>
      </c>
      <c r="D3237" s="320">
        <v>1027.5</v>
      </c>
      <c r="E3237" s="320">
        <v>0</v>
      </c>
      <c r="F3237" s="320">
        <v>18.600000000000001</v>
      </c>
      <c r="G3237" s="320">
        <v>66.3</v>
      </c>
      <c r="H3237" s="316">
        <v>2</v>
      </c>
      <c r="I3237" s="316">
        <v>315</v>
      </c>
    </row>
    <row r="3238" spans="3:9" x14ac:dyDescent="0.2">
      <c r="C3238" s="348">
        <v>44161.083333333328</v>
      </c>
      <c r="D3238" s="320">
        <v>1027</v>
      </c>
      <c r="E3238" s="320">
        <v>0</v>
      </c>
      <c r="F3238" s="320">
        <v>19</v>
      </c>
      <c r="G3238" s="320">
        <v>63</v>
      </c>
      <c r="H3238" s="316">
        <v>2.5</v>
      </c>
      <c r="I3238" s="316">
        <v>183.7</v>
      </c>
    </row>
    <row r="3239" spans="3:9" x14ac:dyDescent="0.2">
      <c r="C3239" s="348">
        <v>44161.125</v>
      </c>
      <c r="D3239" s="320">
        <v>1026.9000000000001</v>
      </c>
      <c r="E3239" s="320">
        <v>0</v>
      </c>
      <c r="F3239" s="320">
        <v>19.3</v>
      </c>
      <c r="G3239" s="320">
        <v>62.2</v>
      </c>
      <c r="H3239" s="316">
        <v>2.4</v>
      </c>
      <c r="I3239" s="316">
        <v>249.3</v>
      </c>
    </row>
    <row r="3240" spans="3:9" x14ac:dyDescent="0.2">
      <c r="C3240" s="348">
        <v>44161.166666666672</v>
      </c>
      <c r="D3240" s="320">
        <v>1026.9000000000001</v>
      </c>
      <c r="E3240" s="320">
        <v>0</v>
      </c>
      <c r="F3240" s="320">
        <v>19</v>
      </c>
      <c r="G3240" s="320">
        <v>63</v>
      </c>
      <c r="H3240" s="316">
        <v>2.4</v>
      </c>
      <c r="I3240" s="316">
        <v>264.8</v>
      </c>
    </row>
    <row r="3241" spans="3:9" x14ac:dyDescent="0.2">
      <c r="C3241" s="348">
        <v>44161.208333333328</v>
      </c>
      <c r="D3241" s="320">
        <v>1027.5999999999999</v>
      </c>
      <c r="E3241" s="320">
        <v>0</v>
      </c>
      <c r="F3241" s="320">
        <v>18.8</v>
      </c>
      <c r="G3241" s="320">
        <v>64</v>
      </c>
      <c r="H3241" s="316">
        <v>2.1</v>
      </c>
      <c r="I3241" s="316">
        <v>352</v>
      </c>
    </row>
    <row r="3242" spans="3:9" x14ac:dyDescent="0.2">
      <c r="C3242" s="348">
        <v>44161.25</v>
      </c>
      <c r="D3242" s="320">
        <v>1028.0999999999999</v>
      </c>
      <c r="E3242" s="320">
        <v>0</v>
      </c>
      <c r="F3242" s="320">
        <v>18.899999999999999</v>
      </c>
      <c r="G3242" s="320">
        <v>65.400000000000006</v>
      </c>
      <c r="H3242" s="316">
        <v>2.6</v>
      </c>
      <c r="I3242" s="316">
        <v>295.5</v>
      </c>
    </row>
    <row r="3243" spans="3:9" x14ac:dyDescent="0.2">
      <c r="C3243" s="348">
        <v>44161.291666666672</v>
      </c>
      <c r="D3243" s="320">
        <v>1028.0999999999999</v>
      </c>
      <c r="E3243" s="320">
        <v>0</v>
      </c>
      <c r="F3243" s="320">
        <v>20.100000000000001</v>
      </c>
      <c r="G3243" s="320">
        <v>58.2</v>
      </c>
      <c r="H3243" s="316">
        <v>2.8</v>
      </c>
      <c r="I3243" s="316">
        <v>287.5</v>
      </c>
    </row>
    <row r="3244" spans="3:9" x14ac:dyDescent="0.2">
      <c r="C3244" s="348">
        <v>44161.333333333328</v>
      </c>
      <c r="D3244" s="320">
        <v>1027.5</v>
      </c>
      <c r="E3244" s="320">
        <v>0</v>
      </c>
      <c r="F3244" s="320">
        <v>20</v>
      </c>
      <c r="G3244" s="320">
        <v>56.9</v>
      </c>
      <c r="H3244" s="316">
        <v>3.9</v>
      </c>
      <c r="I3244" s="316">
        <v>285.8</v>
      </c>
    </row>
    <row r="3245" spans="3:9" x14ac:dyDescent="0.2">
      <c r="C3245" s="348">
        <v>44161.375</v>
      </c>
      <c r="D3245" s="320">
        <v>1026.8</v>
      </c>
      <c r="E3245" s="320">
        <v>0</v>
      </c>
      <c r="F3245" s="320">
        <v>20</v>
      </c>
      <c r="G3245" s="320">
        <v>58.4</v>
      </c>
      <c r="H3245" s="316">
        <v>4.4000000000000004</v>
      </c>
      <c r="I3245" s="316">
        <v>263.39999999999998</v>
      </c>
    </row>
    <row r="3246" spans="3:9" x14ac:dyDescent="0.2">
      <c r="C3246" s="348">
        <v>44161.416666666672</v>
      </c>
      <c r="D3246" s="320">
        <v>1026</v>
      </c>
      <c r="E3246" s="320">
        <v>0</v>
      </c>
      <c r="F3246" s="320">
        <v>20.7</v>
      </c>
      <c r="G3246" s="320">
        <v>57.5</v>
      </c>
      <c r="H3246" s="316">
        <v>5.3</v>
      </c>
      <c r="I3246" s="316">
        <v>260.60000000000002</v>
      </c>
    </row>
    <row r="3247" spans="3:9" x14ac:dyDescent="0.2">
      <c r="C3247" s="348">
        <v>44161.458333333328</v>
      </c>
      <c r="D3247" s="320">
        <v>1025.4000000000001</v>
      </c>
      <c r="E3247" s="320">
        <v>0</v>
      </c>
      <c r="F3247" s="320">
        <v>20.9</v>
      </c>
      <c r="G3247" s="320">
        <v>54.2</v>
      </c>
      <c r="H3247" s="316">
        <v>6.2</v>
      </c>
      <c r="I3247" s="316">
        <v>256.89999999999998</v>
      </c>
    </row>
    <row r="3248" spans="3:9" x14ac:dyDescent="0.2">
      <c r="C3248" s="348">
        <v>44161.5</v>
      </c>
      <c r="D3248" s="320">
        <v>1019.5</v>
      </c>
      <c r="E3248" s="320">
        <v>0</v>
      </c>
      <c r="F3248" s="320">
        <v>21.4</v>
      </c>
      <c r="G3248" s="320">
        <v>50.6</v>
      </c>
      <c r="H3248" s="316">
        <v>6.2</v>
      </c>
      <c r="I3248" s="316">
        <v>261.8</v>
      </c>
    </row>
    <row r="3249" spans="3:9" x14ac:dyDescent="0.2">
      <c r="C3249" s="348">
        <v>44161.541666666672</v>
      </c>
      <c r="D3249" s="298" t="s">
        <v>380</v>
      </c>
      <c r="E3249" s="320">
        <v>0</v>
      </c>
      <c r="F3249" s="298" t="s">
        <v>380</v>
      </c>
      <c r="G3249" s="298" t="s">
        <v>380</v>
      </c>
      <c r="H3249" s="298" t="s">
        <v>380</v>
      </c>
      <c r="I3249" s="298" t="s">
        <v>380</v>
      </c>
    </row>
    <row r="3250" spans="3:9" x14ac:dyDescent="0.2">
      <c r="C3250" s="348">
        <v>44161.583333333328</v>
      </c>
      <c r="D3250" s="298" t="s">
        <v>380</v>
      </c>
      <c r="E3250" s="320">
        <v>0</v>
      </c>
      <c r="F3250" s="298" t="s">
        <v>380</v>
      </c>
      <c r="G3250" s="298" t="s">
        <v>380</v>
      </c>
      <c r="H3250" s="298" t="s">
        <v>380</v>
      </c>
      <c r="I3250" s="298" t="s">
        <v>380</v>
      </c>
    </row>
    <row r="3251" spans="3:9" x14ac:dyDescent="0.2">
      <c r="C3251" s="348">
        <v>44161.625</v>
      </c>
      <c r="D3251" s="320">
        <v>1025.4000000000001</v>
      </c>
      <c r="E3251" s="320">
        <v>0</v>
      </c>
      <c r="F3251" s="320">
        <v>21.1</v>
      </c>
      <c r="G3251" s="320">
        <v>55.6</v>
      </c>
      <c r="H3251" s="316">
        <v>2.7</v>
      </c>
      <c r="I3251" s="316">
        <v>269.5</v>
      </c>
    </row>
    <row r="3252" spans="3:9" x14ac:dyDescent="0.2">
      <c r="C3252" s="348">
        <v>44161.666666666672</v>
      </c>
      <c r="D3252" s="320">
        <v>1026.2</v>
      </c>
      <c r="E3252" s="320">
        <v>0</v>
      </c>
      <c r="F3252" s="320">
        <v>20.9</v>
      </c>
      <c r="G3252" s="320">
        <v>58.5</v>
      </c>
      <c r="H3252" s="316">
        <v>2.2000000000000002</v>
      </c>
      <c r="I3252" s="316">
        <v>279</v>
      </c>
    </row>
    <row r="3253" spans="3:9" x14ac:dyDescent="0.2">
      <c r="C3253" s="348">
        <v>44161.708333333328</v>
      </c>
      <c r="D3253" s="320">
        <v>1027</v>
      </c>
      <c r="E3253" s="320">
        <v>0</v>
      </c>
      <c r="F3253" s="320">
        <v>20.399999999999999</v>
      </c>
      <c r="G3253" s="320">
        <v>61.5</v>
      </c>
      <c r="H3253" s="316">
        <v>1.9</v>
      </c>
      <c r="I3253" s="316">
        <v>258.39999999999998</v>
      </c>
    </row>
    <row r="3254" spans="3:9" x14ac:dyDescent="0.2">
      <c r="C3254" s="348">
        <v>44161.75</v>
      </c>
      <c r="D3254" s="320">
        <v>1028</v>
      </c>
      <c r="E3254" s="320">
        <v>0</v>
      </c>
      <c r="F3254" s="320">
        <v>19.899999999999999</v>
      </c>
      <c r="G3254" s="320">
        <v>63.7</v>
      </c>
      <c r="H3254" s="316">
        <v>1.9</v>
      </c>
      <c r="I3254" s="316">
        <v>248.1</v>
      </c>
    </row>
    <row r="3255" spans="3:9" x14ac:dyDescent="0.2">
      <c r="C3255" s="348">
        <v>44161.791666666672</v>
      </c>
      <c r="D3255" s="320">
        <v>1028.5999999999999</v>
      </c>
      <c r="E3255" s="320">
        <v>0</v>
      </c>
      <c r="F3255" s="320">
        <v>19.600000000000001</v>
      </c>
      <c r="G3255" s="320">
        <v>66.3</v>
      </c>
      <c r="H3255" s="316">
        <v>1.3</v>
      </c>
      <c r="I3255" s="316">
        <v>254.4</v>
      </c>
    </row>
    <row r="3256" spans="3:9" x14ac:dyDescent="0.2">
      <c r="C3256" s="348">
        <v>44161.833333333328</v>
      </c>
      <c r="D3256" s="320">
        <v>1029.3</v>
      </c>
      <c r="E3256" s="320">
        <v>0</v>
      </c>
      <c r="F3256" s="320">
        <v>19.2</v>
      </c>
      <c r="G3256" s="320">
        <v>68.900000000000006</v>
      </c>
      <c r="H3256" s="316">
        <v>2</v>
      </c>
      <c r="I3256" s="316">
        <v>245.2</v>
      </c>
    </row>
    <row r="3257" spans="3:9" x14ac:dyDescent="0.2">
      <c r="C3257" s="348">
        <v>44161.875</v>
      </c>
      <c r="D3257" s="320">
        <v>1029.4000000000001</v>
      </c>
      <c r="E3257" s="320">
        <v>0</v>
      </c>
      <c r="F3257" s="320">
        <v>19.3</v>
      </c>
      <c r="G3257" s="320">
        <v>67.8</v>
      </c>
      <c r="H3257" s="316">
        <v>1.8</v>
      </c>
      <c r="I3257" s="316">
        <v>248.3</v>
      </c>
    </row>
    <row r="3258" spans="3:9" x14ac:dyDescent="0.2">
      <c r="C3258" s="348">
        <v>44161.916666666672</v>
      </c>
      <c r="D3258" s="320">
        <v>1029</v>
      </c>
      <c r="E3258" s="320">
        <v>0</v>
      </c>
      <c r="F3258" s="320">
        <v>19.5</v>
      </c>
      <c r="G3258" s="320">
        <v>66.2</v>
      </c>
      <c r="H3258" s="316">
        <v>1.2</v>
      </c>
      <c r="I3258" s="316">
        <v>248.8</v>
      </c>
    </row>
    <row r="3259" spans="3:9" x14ac:dyDescent="0.2">
      <c r="C3259" s="348">
        <v>44161.958333333328</v>
      </c>
      <c r="D3259" s="320">
        <v>1028.4000000000001</v>
      </c>
      <c r="E3259" s="320">
        <v>0</v>
      </c>
      <c r="F3259" s="320">
        <v>19.7</v>
      </c>
      <c r="G3259" s="320">
        <v>64.5</v>
      </c>
      <c r="H3259" s="316">
        <v>1.7</v>
      </c>
      <c r="I3259" s="316">
        <v>238.5</v>
      </c>
    </row>
    <row r="3260" spans="3:9" x14ac:dyDescent="0.2">
      <c r="C3260" s="348">
        <v>44162</v>
      </c>
      <c r="D3260" s="320">
        <v>1027.3</v>
      </c>
      <c r="E3260" s="320">
        <v>0</v>
      </c>
      <c r="F3260" s="320">
        <v>19.600000000000001</v>
      </c>
      <c r="G3260" s="320">
        <v>64</v>
      </c>
      <c r="H3260" s="316">
        <v>2.1</v>
      </c>
      <c r="I3260" s="316">
        <v>199.4</v>
      </c>
    </row>
    <row r="3261" spans="3:9" x14ac:dyDescent="0.2">
      <c r="C3261" s="348">
        <v>44162.041666666672</v>
      </c>
      <c r="D3261" s="320">
        <v>1026.5999999999999</v>
      </c>
      <c r="E3261" s="320">
        <v>0</v>
      </c>
      <c r="F3261" s="320">
        <v>19.3</v>
      </c>
      <c r="G3261" s="320">
        <v>64.8</v>
      </c>
      <c r="H3261" s="316">
        <v>2.5</v>
      </c>
      <c r="I3261" s="316">
        <v>194.8</v>
      </c>
    </row>
    <row r="3262" spans="3:9" x14ac:dyDescent="0.2">
      <c r="C3262" s="348">
        <v>44162.083333333328</v>
      </c>
      <c r="D3262" s="320">
        <v>1026.5</v>
      </c>
      <c r="E3262" s="320">
        <v>0</v>
      </c>
      <c r="F3262" s="320">
        <v>19.100000000000001</v>
      </c>
      <c r="G3262" s="320">
        <v>66.099999999999994</v>
      </c>
      <c r="H3262" s="316">
        <v>1.4</v>
      </c>
      <c r="I3262" s="316">
        <v>201.1</v>
      </c>
    </row>
    <row r="3263" spans="3:9" x14ac:dyDescent="0.2">
      <c r="C3263" s="348">
        <v>44162.125</v>
      </c>
      <c r="D3263" s="320">
        <v>1026.8</v>
      </c>
      <c r="E3263" s="320">
        <v>0</v>
      </c>
      <c r="F3263" s="320">
        <v>18.7</v>
      </c>
      <c r="G3263" s="320">
        <v>66.5</v>
      </c>
      <c r="H3263" s="316">
        <v>0.6</v>
      </c>
      <c r="I3263" s="316">
        <v>131.9</v>
      </c>
    </row>
    <row r="3264" spans="3:9" x14ac:dyDescent="0.2">
      <c r="C3264" s="348">
        <v>44162.166666666672</v>
      </c>
      <c r="D3264" s="320">
        <v>1026.9000000000001</v>
      </c>
      <c r="E3264" s="320">
        <v>0</v>
      </c>
      <c r="F3264" s="320">
        <v>18.2</v>
      </c>
      <c r="G3264" s="320">
        <v>67</v>
      </c>
      <c r="H3264" s="316">
        <v>1.2</v>
      </c>
      <c r="I3264" s="316">
        <v>93.5</v>
      </c>
    </row>
    <row r="3265" spans="3:9" x14ac:dyDescent="0.2">
      <c r="C3265" s="348">
        <v>44162.208333333328</v>
      </c>
      <c r="D3265" s="320">
        <v>1027.8</v>
      </c>
      <c r="E3265" s="320">
        <v>0</v>
      </c>
      <c r="F3265" s="320">
        <v>18.100000000000001</v>
      </c>
      <c r="G3265" s="320">
        <v>67</v>
      </c>
      <c r="H3265" s="316">
        <v>1</v>
      </c>
      <c r="I3265" s="316">
        <v>95.8</v>
      </c>
    </row>
    <row r="3266" spans="3:9" x14ac:dyDescent="0.2">
      <c r="C3266" s="348">
        <v>44162.25</v>
      </c>
      <c r="D3266" s="320">
        <v>1028</v>
      </c>
      <c r="E3266" s="320">
        <v>0</v>
      </c>
      <c r="F3266" s="320">
        <v>19.399999999999999</v>
      </c>
      <c r="G3266" s="320">
        <v>63.5</v>
      </c>
      <c r="H3266" s="316">
        <v>0.8</v>
      </c>
      <c r="I3266" s="316">
        <v>128.19999999999999</v>
      </c>
    </row>
    <row r="3267" spans="3:9" x14ac:dyDescent="0.2">
      <c r="C3267" s="348">
        <v>44162.291666666672</v>
      </c>
      <c r="D3267" s="320">
        <v>1028</v>
      </c>
      <c r="E3267" s="320">
        <v>0</v>
      </c>
      <c r="F3267" s="320">
        <v>19.8</v>
      </c>
      <c r="G3267" s="320">
        <v>62.3</v>
      </c>
      <c r="H3267" s="316">
        <v>1.6</v>
      </c>
      <c r="I3267" s="316">
        <v>283.89999999999998</v>
      </c>
    </row>
    <row r="3268" spans="3:9" x14ac:dyDescent="0.2">
      <c r="C3268" s="348">
        <v>44162.333333333328</v>
      </c>
      <c r="D3268" s="320">
        <v>1027.3</v>
      </c>
      <c r="E3268" s="320">
        <v>0</v>
      </c>
      <c r="F3268" s="320">
        <v>19.600000000000001</v>
      </c>
      <c r="G3268" s="320">
        <v>64.2</v>
      </c>
      <c r="H3268" s="316">
        <v>2.7</v>
      </c>
      <c r="I3268" s="316">
        <v>274.89999999999998</v>
      </c>
    </row>
    <row r="3269" spans="3:9" x14ac:dyDescent="0.2">
      <c r="C3269" s="348">
        <v>44162.375</v>
      </c>
      <c r="D3269" s="320">
        <v>1026.8</v>
      </c>
      <c r="E3269" s="320">
        <v>0</v>
      </c>
      <c r="F3269" s="320">
        <v>19.8</v>
      </c>
      <c r="G3269" s="320">
        <v>64.400000000000006</v>
      </c>
      <c r="H3269" s="316">
        <v>3.8</v>
      </c>
      <c r="I3269" s="316">
        <v>262.3</v>
      </c>
    </row>
    <row r="3270" spans="3:9" x14ac:dyDescent="0.2">
      <c r="C3270" s="348">
        <v>44162.416666666672</v>
      </c>
      <c r="D3270" s="320">
        <v>1026.5</v>
      </c>
      <c r="E3270" s="320">
        <v>0</v>
      </c>
      <c r="F3270" s="320">
        <v>20.2</v>
      </c>
      <c r="G3270" s="320">
        <v>64</v>
      </c>
      <c r="H3270" s="316">
        <v>4</v>
      </c>
      <c r="I3270" s="316">
        <v>270.39999999999998</v>
      </c>
    </row>
    <row r="3271" spans="3:9" x14ac:dyDescent="0.2">
      <c r="C3271" s="348">
        <v>44162.458333333328</v>
      </c>
      <c r="D3271" s="320">
        <v>1026.4000000000001</v>
      </c>
      <c r="E3271" s="320">
        <v>0</v>
      </c>
      <c r="F3271" s="320">
        <v>20.3</v>
      </c>
      <c r="G3271" s="320">
        <v>65.5</v>
      </c>
      <c r="H3271" s="316">
        <v>4.4000000000000004</v>
      </c>
      <c r="I3271" s="316">
        <v>266</v>
      </c>
    </row>
    <row r="3272" spans="3:9" x14ac:dyDescent="0.2">
      <c r="C3272" s="348">
        <v>44162.5</v>
      </c>
      <c r="D3272" s="320">
        <v>1026.3</v>
      </c>
      <c r="E3272" s="320">
        <v>0</v>
      </c>
      <c r="F3272" s="320">
        <v>20.5</v>
      </c>
      <c r="G3272" s="320">
        <v>65.8</v>
      </c>
      <c r="H3272" s="316">
        <v>4.3</v>
      </c>
      <c r="I3272" s="316">
        <v>267.7</v>
      </c>
    </row>
    <row r="3273" spans="3:9" x14ac:dyDescent="0.2">
      <c r="C3273" s="348">
        <v>44162.541666666672</v>
      </c>
      <c r="D3273" s="320">
        <v>1026</v>
      </c>
      <c r="E3273" s="320">
        <v>0</v>
      </c>
      <c r="F3273" s="320">
        <v>20.6</v>
      </c>
      <c r="G3273" s="320">
        <v>66.400000000000006</v>
      </c>
      <c r="H3273" s="316">
        <v>4.5999999999999996</v>
      </c>
      <c r="I3273" s="316">
        <v>262.7</v>
      </c>
    </row>
    <row r="3274" spans="3:9" x14ac:dyDescent="0.2">
      <c r="C3274" s="348">
        <v>44162.583333333328</v>
      </c>
      <c r="D3274" s="320">
        <v>1026</v>
      </c>
      <c r="E3274" s="320">
        <v>0</v>
      </c>
      <c r="F3274" s="320">
        <v>20.8</v>
      </c>
      <c r="G3274" s="320">
        <v>66.3</v>
      </c>
      <c r="H3274" s="316">
        <v>4.0999999999999996</v>
      </c>
      <c r="I3274" s="316">
        <v>263.3</v>
      </c>
    </row>
    <row r="3275" spans="3:9" x14ac:dyDescent="0.2">
      <c r="C3275" s="348">
        <v>44162.625</v>
      </c>
      <c r="D3275" s="320">
        <v>1026</v>
      </c>
      <c r="E3275" s="320">
        <v>0</v>
      </c>
      <c r="F3275" s="320">
        <v>20.7</v>
      </c>
      <c r="G3275" s="320">
        <v>66.2</v>
      </c>
      <c r="H3275" s="316">
        <v>4.0999999999999996</v>
      </c>
      <c r="I3275" s="316">
        <v>264.5</v>
      </c>
    </row>
    <row r="3276" spans="3:9" x14ac:dyDescent="0.2">
      <c r="C3276" s="348">
        <v>44162.666666666672</v>
      </c>
      <c r="D3276" s="320">
        <v>1026.4000000000001</v>
      </c>
      <c r="E3276" s="320">
        <v>0</v>
      </c>
      <c r="F3276" s="320">
        <v>20.5</v>
      </c>
      <c r="G3276" s="320">
        <v>66.599999999999994</v>
      </c>
      <c r="H3276" s="316">
        <v>3.6</v>
      </c>
      <c r="I3276" s="316">
        <v>262.10000000000002</v>
      </c>
    </row>
    <row r="3277" spans="3:9" x14ac:dyDescent="0.2">
      <c r="C3277" s="348">
        <v>44162.708333333328</v>
      </c>
      <c r="D3277" s="320">
        <v>1027.2</v>
      </c>
      <c r="E3277" s="320">
        <v>0</v>
      </c>
      <c r="F3277" s="320">
        <v>20.100000000000001</v>
      </c>
      <c r="G3277" s="320">
        <v>68.900000000000006</v>
      </c>
      <c r="H3277" s="316">
        <v>3.2</v>
      </c>
      <c r="I3277" s="316">
        <v>260.5</v>
      </c>
    </row>
    <row r="3278" spans="3:9" x14ac:dyDescent="0.2">
      <c r="C3278" s="348">
        <v>44162.75</v>
      </c>
      <c r="D3278" s="320">
        <v>1028.3</v>
      </c>
      <c r="E3278" s="320">
        <v>0</v>
      </c>
      <c r="F3278" s="320">
        <v>19.3</v>
      </c>
      <c r="G3278" s="320">
        <v>72.099999999999994</v>
      </c>
      <c r="H3278" s="316">
        <v>2.7</v>
      </c>
      <c r="I3278" s="316">
        <v>247.4</v>
      </c>
    </row>
    <row r="3279" spans="3:9" x14ac:dyDescent="0.2">
      <c r="C3279" s="348">
        <v>44162.791666666672</v>
      </c>
      <c r="D3279" s="320">
        <v>1028.9000000000001</v>
      </c>
      <c r="E3279" s="320">
        <v>0</v>
      </c>
      <c r="F3279" s="320">
        <v>19.399999999999999</v>
      </c>
      <c r="G3279" s="320">
        <v>71.5</v>
      </c>
      <c r="H3279" s="316">
        <v>1.9</v>
      </c>
      <c r="I3279" s="316">
        <v>240.4</v>
      </c>
    </row>
    <row r="3280" spans="3:9" x14ac:dyDescent="0.2">
      <c r="C3280" s="348">
        <v>44162.833333333328</v>
      </c>
      <c r="D3280" s="320">
        <v>1029.0999999999999</v>
      </c>
      <c r="E3280" s="320">
        <v>0</v>
      </c>
      <c r="F3280" s="320">
        <v>20.100000000000001</v>
      </c>
      <c r="G3280" s="320">
        <v>67.400000000000006</v>
      </c>
      <c r="H3280" s="316">
        <v>1.9</v>
      </c>
      <c r="I3280" s="316">
        <v>170.5</v>
      </c>
    </row>
    <row r="3281" spans="3:9" x14ac:dyDescent="0.2">
      <c r="C3281" s="348">
        <v>44162.875</v>
      </c>
      <c r="D3281" s="320">
        <v>1029.3</v>
      </c>
      <c r="E3281" s="320">
        <v>0</v>
      </c>
      <c r="F3281" s="320">
        <v>19.899999999999999</v>
      </c>
      <c r="G3281" s="320">
        <v>68.2</v>
      </c>
      <c r="H3281" s="316">
        <v>1.4</v>
      </c>
      <c r="I3281" s="316">
        <v>199.5</v>
      </c>
    </row>
    <row r="3282" spans="3:9" x14ac:dyDescent="0.2">
      <c r="C3282" s="348">
        <v>44162.916666666672</v>
      </c>
      <c r="D3282" s="320">
        <v>1029.3</v>
      </c>
      <c r="E3282" s="320">
        <v>0</v>
      </c>
      <c r="F3282" s="320">
        <v>19.600000000000001</v>
      </c>
      <c r="G3282" s="320">
        <v>69.2</v>
      </c>
      <c r="H3282" s="316">
        <v>0.7</v>
      </c>
      <c r="I3282" s="316">
        <v>186.2</v>
      </c>
    </row>
    <row r="3283" spans="3:9" x14ac:dyDescent="0.2">
      <c r="C3283" s="348">
        <v>44162.958333333328</v>
      </c>
      <c r="D3283" s="320">
        <v>1028.8</v>
      </c>
      <c r="E3283" s="320">
        <v>0</v>
      </c>
      <c r="F3283" s="320">
        <v>19.600000000000001</v>
      </c>
      <c r="G3283" s="320">
        <v>67.400000000000006</v>
      </c>
      <c r="H3283" s="316">
        <v>0.4</v>
      </c>
      <c r="I3283" s="316">
        <v>100.8</v>
      </c>
    </row>
    <row r="3284" spans="3:9" x14ac:dyDescent="0.2">
      <c r="C3284" s="348">
        <v>44163</v>
      </c>
      <c r="D3284" s="320">
        <v>1028.0999999999999</v>
      </c>
      <c r="E3284" s="320">
        <v>0</v>
      </c>
      <c r="F3284" s="320">
        <v>18.8</v>
      </c>
      <c r="G3284" s="320">
        <v>69.599999999999994</v>
      </c>
      <c r="H3284" s="316">
        <v>0.7</v>
      </c>
      <c r="I3284" s="316">
        <v>74.2</v>
      </c>
    </row>
    <row r="3285" spans="3:9" x14ac:dyDescent="0.2">
      <c r="C3285" s="348">
        <v>44163.041666666672</v>
      </c>
      <c r="D3285" s="320">
        <v>1027.5999999999999</v>
      </c>
      <c r="E3285" s="320">
        <v>0</v>
      </c>
      <c r="F3285" s="320">
        <v>18.5</v>
      </c>
      <c r="G3285" s="320">
        <v>70</v>
      </c>
      <c r="H3285" s="316">
        <v>0.8</v>
      </c>
      <c r="I3285" s="316">
        <v>62.2</v>
      </c>
    </row>
    <row r="3286" spans="3:9" x14ac:dyDescent="0.2">
      <c r="C3286" s="348">
        <v>44163.083333333328</v>
      </c>
      <c r="D3286" s="320">
        <v>1027.3</v>
      </c>
      <c r="E3286" s="320">
        <v>0</v>
      </c>
      <c r="F3286" s="320">
        <v>18.2</v>
      </c>
      <c r="G3286" s="320">
        <v>70.900000000000006</v>
      </c>
      <c r="H3286" s="316">
        <v>0.6</v>
      </c>
      <c r="I3286" s="316">
        <v>84.3</v>
      </c>
    </row>
    <row r="3287" spans="3:9" x14ac:dyDescent="0.2">
      <c r="C3287" s="348">
        <v>44163.125</v>
      </c>
      <c r="D3287" s="320">
        <v>1027.5</v>
      </c>
      <c r="E3287" s="320">
        <v>0</v>
      </c>
      <c r="F3287" s="320">
        <v>18.2</v>
      </c>
      <c r="G3287" s="320">
        <v>71.099999999999994</v>
      </c>
      <c r="H3287" s="316">
        <v>0.6</v>
      </c>
      <c r="I3287" s="316">
        <v>34.6</v>
      </c>
    </row>
    <row r="3288" spans="3:9" x14ac:dyDescent="0.2">
      <c r="C3288" s="348">
        <v>44163.166666666672</v>
      </c>
      <c r="D3288" s="320">
        <v>1027.7</v>
      </c>
      <c r="E3288" s="320">
        <v>0</v>
      </c>
      <c r="F3288" s="320">
        <v>18</v>
      </c>
      <c r="G3288" s="320">
        <v>72</v>
      </c>
      <c r="H3288" s="316">
        <v>1.6</v>
      </c>
      <c r="I3288" s="316">
        <v>8</v>
      </c>
    </row>
    <row r="3289" spans="3:9" x14ac:dyDescent="0.2">
      <c r="C3289" s="348">
        <v>44163.208333333328</v>
      </c>
      <c r="D3289" s="320">
        <v>1028.3</v>
      </c>
      <c r="E3289" s="320">
        <v>0</v>
      </c>
      <c r="F3289" s="320">
        <v>17.899999999999999</v>
      </c>
      <c r="G3289" s="320">
        <v>73.3</v>
      </c>
      <c r="H3289" s="316">
        <v>1</v>
      </c>
      <c r="I3289" s="316">
        <v>31.1</v>
      </c>
    </row>
    <row r="3290" spans="3:9" x14ac:dyDescent="0.2">
      <c r="C3290" s="348">
        <v>44163.25</v>
      </c>
      <c r="D3290" s="320">
        <v>1028.8</v>
      </c>
      <c r="E3290" s="320">
        <v>0</v>
      </c>
      <c r="F3290" s="320">
        <v>18.899999999999999</v>
      </c>
      <c r="G3290" s="320">
        <v>70.599999999999994</v>
      </c>
      <c r="H3290" s="316">
        <v>0.4</v>
      </c>
      <c r="I3290" s="316">
        <v>278.7</v>
      </c>
    </row>
    <row r="3291" spans="3:9" x14ac:dyDescent="0.2">
      <c r="C3291" s="348">
        <v>44163.291666666672</v>
      </c>
      <c r="D3291" s="320">
        <v>1028.4000000000001</v>
      </c>
      <c r="E3291" s="320">
        <v>0</v>
      </c>
      <c r="F3291" s="320">
        <v>19.600000000000001</v>
      </c>
      <c r="G3291" s="320">
        <v>69</v>
      </c>
      <c r="H3291" s="316">
        <v>1.7</v>
      </c>
      <c r="I3291" s="316">
        <v>325.39999999999998</v>
      </c>
    </row>
    <row r="3292" spans="3:9" x14ac:dyDescent="0.2">
      <c r="C3292" s="348">
        <v>44163.333333333328</v>
      </c>
      <c r="D3292" s="320">
        <v>1027.5999999999999</v>
      </c>
      <c r="E3292" s="320">
        <v>0</v>
      </c>
      <c r="F3292" s="320">
        <v>20.100000000000001</v>
      </c>
      <c r="G3292" s="320">
        <v>67.2</v>
      </c>
      <c r="H3292" s="316">
        <v>2.7</v>
      </c>
      <c r="I3292" s="316">
        <v>316.39999999999998</v>
      </c>
    </row>
    <row r="3293" spans="3:9" x14ac:dyDescent="0.2">
      <c r="C3293" s="348">
        <v>44163.375</v>
      </c>
      <c r="D3293" s="320">
        <v>1027.0999999999999</v>
      </c>
      <c r="E3293" s="320">
        <v>0</v>
      </c>
      <c r="F3293" s="320">
        <v>20.399999999999999</v>
      </c>
      <c r="G3293" s="320">
        <v>66.8</v>
      </c>
      <c r="H3293" s="316">
        <v>2.4</v>
      </c>
      <c r="I3293" s="316">
        <v>305.2</v>
      </c>
    </row>
    <row r="3294" spans="3:9" x14ac:dyDescent="0.2">
      <c r="C3294" s="348">
        <v>44163.416666666672</v>
      </c>
      <c r="D3294" s="320">
        <v>1026.4000000000001</v>
      </c>
      <c r="E3294" s="320">
        <v>0</v>
      </c>
      <c r="F3294" s="320">
        <v>22.7</v>
      </c>
      <c r="G3294" s="320">
        <v>59.9</v>
      </c>
      <c r="H3294" s="316">
        <v>4.3</v>
      </c>
      <c r="I3294" s="316">
        <v>209.1</v>
      </c>
    </row>
    <row r="3295" spans="3:9" x14ac:dyDescent="0.2">
      <c r="C3295" s="348">
        <v>44163.458333333328</v>
      </c>
      <c r="D3295" s="320">
        <v>1026.5</v>
      </c>
      <c r="E3295" s="320">
        <v>0</v>
      </c>
      <c r="F3295" s="320">
        <v>23.5</v>
      </c>
      <c r="G3295" s="320">
        <v>56.9</v>
      </c>
      <c r="H3295" s="316">
        <v>5.6</v>
      </c>
      <c r="I3295" s="316">
        <v>204.3</v>
      </c>
    </row>
    <row r="3296" spans="3:9" x14ac:dyDescent="0.2">
      <c r="C3296" s="348">
        <v>44163.5</v>
      </c>
      <c r="D3296" s="320">
        <v>1026.3</v>
      </c>
      <c r="E3296" s="320">
        <v>0</v>
      </c>
      <c r="F3296" s="320">
        <v>23.6</v>
      </c>
      <c r="G3296" s="320">
        <v>57.7</v>
      </c>
      <c r="H3296" s="316">
        <v>5.5</v>
      </c>
      <c r="I3296" s="316">
        <v>197.6</v>
      </c>
    </row>
    <row r="3297" spans="3:9" x14ac:dyDescent="0.2">
      <c r="C3297" s="348">
        <v>44163.541666666672</v>
      </c>
      <c r="D3297" s="320">
        <v>1025.9000000000001</v>
      </c>
      <c r="E3297" s="320">
        <v>0</v>
      </c>
      <c r="F3297" s="320">
        <v>23.4</v>
      </c>
      <c r="G3297" s="320">
        <v>59.7</v>
      </c>
      <c r="H3297" s="316">
        <v>6.3</v>
      </c>
      <c r="I3297" s="316">
        <v>186.5</v>
      </c>
    </row>
    <row r="3298" spans="3:9" x14ac:dyDescent="0.2">
      <c r="C3298" s="348">
        <v>44163.583333333328</v>
      </c>
      <c r="D3298" s="320">
        <v>1025.7</v>
      </c>
      <c r="E3298" s="320">
        <v>0</v>
      </c>
      <c r="F3298" s="320">
        <v>23.1</v>
      </c>
      <c r="G3298" s="320">
        <v>60.3</v>
      </c>
      <c r="H3298" s="316">
        <v>6.3</v>
      </c>
      <c r="I3298" s="316">
        <v>193.4</v>
      </c>
    </row>
    <row r="3299" spans="3:9" x14ac:dyDescent="0.2">
      <c r="C3299" s="348">
        <v>44163.625</v>
      </c>
      <c r="D3299" s="320">
        <v>1025.8</v>
      </c>
      <c r="E3299" s="320">
        <v>0</v>
      </c>
      <c r="F3299" s="320">
        <v>22.7</v>
      </c>
      <c r="G3299" s="320">
        <v>61.5</v>
      </c>
      <c r="H3299" s="316">
        <v>5.5</v>
      </c>
      <c r="I3299" s="316">
        <v>184.2</v>
      </c>
    </row>
    <row r="3300" spans="3:9" x14ac:dyDescent="0.2">
      <c r="C3300" s="348">
        <v>44163.666666666672</v>
      </c>
      <c r="D3300" s="320">
        <v>1026.4000000000001</v>
      </c>
      <c r="E3300" s="320">
        <v>0</v>
      </c>
      <c r="F3300" s="320">
        <v>22</v>
      </c>
      <c r="G3300" s="320">
        <v>63.5</v>
      </c>
      <c r="H3300" s="316">
        <v>5.5</v>
      </c>
      <c r="I3300" s="316">
        <v>176.7</v>
      </c>
    </row>
    <row r="3301" spans="3:9" x14ac:dyDescent="0.2">
      <c r="C3301" s="348">
        <v>44163.708333333328</v>
      </c>
      <c r="D3301" s="320">
        <v>1026.8</v>
      </c>
      <c r="E3301" s="320">
        <v>0</v>
      </c>
      <c r="F3301" s="320">
        <v>21.1</v>
      </c>
      <c r="G3301" s="320">
        <v>66.2</v>
      </c>
      <c r="H3301" s="316">
        <v>5</v>
      </c>
      <c r="I3301" s="316">
        <v>172.9</v>
      </c>
    </row>
    <row r="3302" spans="3:9" x14ac:dyDescent="0.2">
      <c r="C3302" s="348">
        <v>44163.75</v>
      </c>
      <c r="D3302" s="320">
        <v>1027.8</v>
      </c>
      <c r="E3302" s="320">
        <v>0</v>
      </c>
      <c r="F3302" s="320">
        <v>20.6</v>
      </c>
      <c r="G3302" s="320">
        <v>67.099999999999994</v>
      </c>
      <c r="H3302" s="316">
        <v>4.3</v>
      </c>
      <c r="I3302" s="316">
        <v>180.4</v>
      </c>
    </row>
    <row r="3303" spans="3:9" x14ac:dyDescent="0.2">
      <c r="C3303" s="348">
        <v>44163.791666666672</v>
      </c>
      <c r="D3303" s="320">
        <v>1028.5999999999999</v>
      </c>
      <c r="E3303" s="320">
        <v>0</v>
      </c>
      <c r="F3303" s="320">
        <v>20.399999999999999</v>
      </c>
      <c r="G3303" s="320">
        <v>67.900000000000006</v>
      </c>
      <c r="H3303" s="316">
        <v>4.0999999999999996</v>
      </c>
      <c r="I3303" s="316">
        <v>180.2</v>
      </c>
    </row>
    <row r="3304" spans="3:9" x14ac:dyDescent="0.2">
      <c r="C3304" s="348">
        <v>44163.833333333328</v>
      </c>
      <c r="D3304" s="320">
        <v>1029.0999999999999</v>
      </c>
      <c r="E3304" s="320">
        <v>0</v>
      </c>
      <c r="F3304" s="320">
        <v>20.3</v>
      </c>
      <c r="G3304" s="320">
        <v>68.8</v>
      </c>
      <c r="H3304" s="316">
        <v>4.0999999999999996</v>
      </c>
      <c r="I3304" s="316">
        <v>161.80000000000001</v>
      </c>
    </row>
    <row r="3305" spans="3:9" x14ac:dyDescent="0.2">
      <c r="C3305" s="348">
        <v>44163.875</v>
      </c>
      <c r="D3305" s="320">
        <v>1029.4000000000001</v>
      </c>
      <c r="E3305" s="320">
        <v>0</v>
      </c>
      <c r="F3305" s="320">
        <v>20</v>
      </c>
      <c r="G3305" s="320">
        <v>70</v>
      </c>
      <c r="H3305" s="316">
        <v>4</v>
      </c>
      <c r="I3305" s="316">
        <v>164.8</v>
      </c>
    </row>
    <row r="3306" spans="3:9" x14ac:dyDescent="0.2">
      <c r="C3306" s="348">
        <v>44163.916666666672</v>
      </c>
      <c r="D3306" s="320">
        <v>1029.4000000000001</v>
      </c>
      <c r="E3306" s="320">
        <v>0</v>
      </c>
      <c r="F3306" s="320">
        <v>20</v>
      </c>
      <c r="G3306" s="320">
        <v>69.599999999999994</v>
      </c>
      <c r="H3306" s="316">
        <v>2.8</v>
      </c>
      <c r="I3306" s="316">
        <v>164.6</v>
      </c>
    </row>
    <row r="3307" spans="3:9" x14ac:dyDescent="0.2">
      <c r="C3307" s="348">
        <v>44163.958333333328</v>
      </c>
      <c r="D3307" s="320">
        <v>1028.9000000000001</v>
      </c>
      <c r="E3307" s="320">
        <v>0</v>
      </c>
      <c r="F3307" s="320">
        <v>20.2</v>
      </c>
      <c r="G3307" s="320">
        <v>68.7</v>
      </c>
      <c r="H3307" s="316">
        <v>2.6</v>
      </c>
      <c r="I3307" s="316">
        <v>176.9</v>
      </c>
    </row>
    <row r="3308" spans="3:9" x14ac:dyDescent="0.2">
      <c r="C3308" s="348">
        <v>44164</v>
      </c>
      <c r="D3308" s="320">
        <v>1028.0999999999999</v>
      </c>
      <c r="E3308" s="320">
        <v>0</v>
      </c>
      <c r="F3308" s="320">
        <v>20.2</v>
      </c>
      <c r="G3308" s="320">
        <v>68.8</v>
      </c>
      <c r="H3308" s="316">
        <v>2.8</v>
      </c>
      <c r="I3308" s="316">
        <v>172.7</v>
      </c>
    </row>
    <row r="3309" spans="3:9" x14ac:dyDescent="0.2">
      <c r="C3309" s="348">
        <v>44164.041666666672</v>
      </c>
      <c r="D3309" s="320">
        <v>1027.5</v>
      </c>
      <c r="E3309" s="320">
        <v>0</v>
      </c>
      <c r="F3309" s="320">
        <v>19.899999999999999</v>
      </c>
      <c r="G3309" s="320">
        <v>70.5</v>
      </c>
      <c r="H3309" s="316">
        <v>3</v>
      </c>
      <c r="I3309" s="316">
        <v>176.9</v>
      </c>
    </row>
    <row r="3310" spans="3:9" x14ac:dyDescent="0.2">
      <c r="C3310" s="348">
        <v>44164.083333333328</v>
      </c>
      <c r="D3310" s="320">
        <v>1027.0999999999999</v>
      </c>
      <c r="E3310" s="320">
        <v>0</v>
      </c>
      <c r="F3310" s="320">
        <v>19.8</v>
      </c>
      <c r="G3310" s="320">
        <v>69.5</v>
      </c>
      <c r="H3310" s="316">
        <v>2.7</v>
      </c>
      <c r="I3310" s="316">
        <v>198</v>
      </c>
    </row>
    <row r="3311" spans="3:9" x14ac:dyDescent="0.2">
      <c r="C3311" s="348">
        <v>44164.125</v>
      </c>
      <c r="D3311" s="320">
        <v>1027.2</v>
      </c>
      <c r="E3311" s="320">
        <v>0</v>
      </c>
      <c r="F3311" s="320">
        <v>19.7</v>
      </c>
      <c r="G3311" s="320">
        <v>69.7</v>
      </c>
      <c r="H3311" s="316">
        <v>2.6</v>
      </c>
      <c r="I3311" s="316">
        <v>198.6</v>
      </c>
    </row>
    <row r="3312" spans="3:9" x14ac:dyDescent="0.2">
      <c r="C3312" s="348">
        <v>44164.166666666672</v>
      </c>
      <c r="D3312" s="320">
        <v>1027.5</v>
      </c>
      <c r="E3312" s="320">
        <v>0</v>
      </c>
      <c r="F3312" s="320">
        <v>19.600000000000001</v>
      </c>
      <c r="G3312" s="320">
        <v>69.8</v>
      </c>
      <c r="H3312" s="316">
        <v>3.1</v>
      </c>
      <c r="I3312" s="316">
        <v>177.1</v>
      </c>
    </row>
    <row r="3313" spans="3:9" x14ac:dyDescent="0.2">
      <c r="C3313" s="348">
        <v>44164.208333333328</v>
      </c>
      <c r="D3313" s="320">
        <v>1027.8</v>
      </c>
      <c r="E3313" s="320">
        <v>0</v>
      </c>
      <c r="F3313" s="320">
        <v>19.600000000000001</v>
      </c>
      <c r="G3313" s="320">
        <v>69.599999999999994</v>
      </c>
      <c r="H3313" s="316">
        <v>2.6</v>
      </c>
      <c r="I3313" s="316">
        <v>185.3</v>
      </c>
    </row>
    <row r="3314" spans="3:9" x14ac:dyDescent="0.2">
      <c r="C3314" s="348">
        <v>44164.25</v>
      </c>
      <c r="D3314" s="320">
        <v>1028.3</v>
      </c>
      <c r="E3314" s="320">
        <v>0</v>
      </c>
      <c r="F3314" s="320">
        <v>19.899999999999999</v>
      </c>
      <c r="G3314" s="320">
        <v>68.3</v>
      </c>
      <c r="H3314" s="316">
        <v>2.8</v>
      </c>
      <c r="I3314" s="316">
        <v>187.3</v>
      </c>
    </row>
    <row r="3315" spans="3:9" x14ac:dyDescent="0.2">
      <c r="C3315" s="348">
        <v>44164.291666666672</v>
      </c>
      <c r="D3315" s="320">
        <v>1028.8</v>
      </c>
      <c r="E3315" s="320">
        <v>0</v>
      </c>
      <c r="F3315" s="320">
        <v>20</v>
      </c>
      <c r="G3315" s="320">
        <v>68</v>
      </c>
      <c r="H3315" s="316">
        <v>2.8</v>
      </c>
      <c r="I3315" s="316">
        <v>222.8</v>
      </c>
    </row>
    <row r="3316" spans="3:9" x14ac:dyDescent="0.2">
      <c r="C3316" s="348">
        <v>44164.333333333328</v>
      </c>
      <c r="D3316" s="320">
        <v>1028.5999999999999</v>
      </c>
      <c r="E3316" s="320">
        <v>0</v>
      </c>
      <c r="F3316" s="320">
        <v>20.2</v>
      </c>
      <c r="G3316" s="320">
        <v>67.2</v>
      </c>
      <c r="H3316" s="316">
        <v>3.2</v>
      </c>
      <c r="I3316" s="316">
        <v>209.3</v>
      </c>
    </row>
    <row r="3317" spans="3:9" x14ac:dyDescent="0.2">
      <c r="C3317" s="348">
        <v>44164.375</v>
      </c>
      <c r="D3317" s="320">
        <v>1028.3</v>
      </c>
      <c r="E3317" s="320">
        <v>0</v>
      </c>
      <c r="F3317" s="320">
        <v>19.7</v>
      </c>
      <c r="G3317" s="320">
        <v>67.900000000000006</v>
      </c>
      <c r="H3317" s="316">
        <v>2.6</v>
      </c>
      <c r="I3317" s="316">
        <v>246.2</v>
      </c>
    </row>
    <row r="3318" spans="3:9" x14ac:dyDescent="0.2">
      <c r="C3318" s="348">
        <v>44164.416666666672</v>
      </c>
      <c r="D3318" s="320">
        <v>1028.2</v>
      </c>
      <c r="E3318" s="320">
        <v>0</v>
      </c>
      <c r="F3318" s="320">
        <v>18.7</v>
      </c>
      <c r="G3318" s="320">
        <v>73.400000000000006</v>
      </c>
      <c r="H3318" s="316">
        <v>3.5</v>
      </c>
      <c r="I3318" s="316">
        <v>250.9</v>
      </c>
    </row>
    <row r="3319" spans="3:9" x14ac:dyDescent="0.2">
      <c r="C3319" s="348">
        <v>44164.458333333328</v>
      </c>
      <c r="D3319" s="320">
        <v>1027.7</v>
      </c>
      <c r="E3319" s="320">
        <v>0</v>
      </c>
      <c r="F3319" s="320">
        <v>18.899999999999999</v>
      </c>
      <c r="G3319" s="320">
        <v>74.2</v>
      </c>
      <c r="H3319" s="316">
        <v>2.8</v>
      </c>
      <c r="I3319" s="316">
        <v>258.5</v>
      </c>
    </row>
    <row r="3320" spans="3:9" x14ac:dyDescent="0.2">
      <c r="C3320" s="348">
        <v>44164.5</v>
      </c>
      <c r="D3320" s="320">
        <v>1027.2</v>
      </c>
      <c r="E3320" s="320">
        <v>0</v>
      </c>
      <c r="F3320" s="320">
        <v>19.399999999999999</v>
      </c>
      <c r="G3320" s="320">
        <v>72.099999999999994</v>
      </c>
      <c r="H3320" s="316">
        <v>3.6</v>
      </c>
      <c r="I3320" s="316">
        <v>259.3</v>
      </c>
    </row>
    <row r="3321" spans="3:9" x14ac:dyDescent="0.2">
      <c r="C3321" s="348">
        <v>44164.541666666672</v>
      </c>
      <c r="D3321" s="320">
        <v>1026.9000000000001</v>
      </c>
      <c r="E3321" s="320">
        <v>0</v>
      </c>
      <c r="F3321" s="320">
        <v>19.399999999999999</v>
      </c>
      <c r="G3321" s="320">
        <v>71.599999999999994</v>
      </c>
      <c r="H3321" s="316">
        <v>3.7</v>
      </c>
      <c r="I3321" s="316">
        <v>256.10000000000002</v>
      </c>
    </row>
    <row r="3322" spans="3:9" x14ac:dyDescent="0.2">
      <c r="C3322" s="348">
        <v>44164.583333333328</v>
      </c>
      <c r="D3322" s="320">
        <v>1026.8</v>
      </c>
      <c r="E3322" s="320">
        <v>0</v>
      </c>
      <c r="F3322" s="320">
        <v>19.8</v>
      </c>
      <c r="G3322" s="320">
        <v>70</v>
      </c>
      <c r="H3322" s="316">
        <v>3.5</v>
      </c>
      <c r="I3322" s="316">
        <v>253.4</v>
      </c>
    </row>
    <row r="3323" spans="3:9" x14ac:dyDescent="0.2">
      <c r="C3323" s="348">
        <v>44164.625</v>
      </c>
      <c r="D3323" s="320">
        <v>1026.5</v>
      </c>
      <c r="E3323" s="320">
        <v>0</v>
      </c>
      <c r="F3323" s="320">
        <v>19.7</v>
      </c>
      <c r="G3323" s="320">
        <v>69.5</v>
      </c>
      <c r="H3323" s="316">
        <v>3</v>
      </c>
      <c r="I3323" s="316">
        <v>270.5</v>
      </c>
    </row>
    <row r="3324" spans="3:9" x14ac:dyDescent="0.2">
      <c r="C3324" s="348">
        <v>44164.666666666672</v>
      </c>
      <c r="D3324" s="320">
        <v>1026.4000000000001</v>
      </c>
      <c r="E3324" s="320">
        <v>0</v>
      </c>
      <c r="F3324" s="320">
        <v>20.5</v>
      </c>
      <c r="G3324" s="320">
        <v>65.900000000000006</v>
      </c>
      <c r="H3324" s="316">
        <v>2.9</v>
      </c>
      <c r="I3324" s="316">
        <v>233.9</v>
      </c>
    </row>
    <row r="3325" spans="3:9" x14ac:dyDescent="0.2">
      <c r="C3325" s="348">
        <v>44164.708333333328</v>
      </c>
      <c r="D3325" s="320">
        <v>1027.2</v>
      </c>
      <c r="E3325" s="320">
        <v>0</v>
      </c>
      <c r="F3325" s="320">
        <v>20.2</v>
      </c>
      <c r="G3325" s="320">
        <v>67.8</v>
      </c>
      <c r="H3325" s="316">
        <v>1.3</v>
      </c>
      <c r="I3325" s="316">
        <v>292.5</v>
      </c>
    </row>
    <row r="3326" spans="3:9" x14ac:dyDescent="0.2">
      <c r="C3326" s="348">
        <v>44164.75</v>
      </c>
      <c r="D3326" s="320">
        <v>1028.0999999999999</v>
      </c>
      <c r="E3326" s="320">
        <v>0</v>
      </c>
      <c r="F3326" s="320">
        <v>20.8</v>
      </c>
      <c r="G3326" s="320">
        <v>64.900000000000006</v>
      </c>
      <c r="H3326" s="316">
        <v>3</v>
      </c>
      <c r="I3326" s="316">
        <v>178.8</v>
      </c>
    </row>
    <row r="3327" spans="3:9" x14ac:dyDescent="0.2">
      <c r="C3327" s="348">
        <v>44164.791666666672</v>
      </c>
      <c r="D3327" s="320">
        <v>1028.5</v>
      </c>
      <c r="E3327" s="320">
        <v>0</v>
      </c>
      <c r="F3327" s="320">
        <v>20.399999999999999</v>
      </c>
      <c r="G3327" s="320">
        <v>67.099999999999994</v>
      </c>
      <c r="H3327" s="316">
        <v>0.7</v>
      </c>
      <c r="I3327" s="316">
        <v>294.89999999999998</v>
      </c>
    </row>
    <row r="3328" spans="3:9" x14ac:dyDescent="0.2">
      <c r="C3328" s="348">
        <v>44164.833333333328</v>
      </c>
      <c r="D3328" s="320">
        <v>1029.0999999999999</v>
      </c>
      <c r="E3328" s="320">
        <v>0</v>
      </c>
      <c r="F3328" s="320">
        <v>20.5</v>
      </c>
      <c r="G3328" s="320">
        <v>67.599999999999994</v>
      </c>
      <c r="H3328" s="316">
        <v>2.4</v>
      </c>
      <c r="I3328" s="316">
        <v>175.9</v>
      </c>
    </row>
    <row r="3329" spans="3:9" x14ac:dyDescent="0.2">
      <c r="C3329" s="348">
        <v>44164.875</v>
      </c>
      <c r="D3329" s="320">
        <v>1029</v>
      </c>
      <c r="E3329" s="320">
        <v>0</v>
      </c>
      <c r="F3329" s="320">
        <v>20.399999999999999</v>
      </c>
      <c r="G3329" s="320">
        <v>68.400000000000006</v>
      </c>
      <c r="H3329" s="316">
        <v>3.3</v>
      </c>
      <c r="I3329" s="316">
        <v>177.2</v>
      </c>
    </row>
    <row r="3330" spans="3:9" x14ac:dyDescent="0.2">
      <c r="C3330" s="348">
        <v>44164.916666666672</v>
      </c>
      <c r="D3330" s="320">
        <v>1027.9000000000001</v>
      </c>
      <c r="E3330" s="320">
        <v>0</v>
      </c>
      <c r="F3330" s="320">
        <v>20</v>
      </c>
      <c r="G3330" s="320">
        <v>70.599999999999994</v>
      </c>
      <c r="H3330" s="316">
        <v>3.8</v>
      </c>
      <c r="I3330" s="316">
        <v>166.9</v>
      </c>
    </row>
    <row r="3331" spans="3:9" x14ac:dyDescent="0.2">
      <c r="C3331" s="348">
        <v>44164.958333333328</v>
      </c>
      <c r="D3331" s="320">
        <v>1027.5</v>
      </c>
      <c r="E3331" s="320">
        <v>0</v>
      </c>
      <c r="F3331" s="320">
        <v>19.8</v>
      </c>
      <c r="G3331" s="320">
        <v>71</v>
      </c>
      <c r="H3331" s="316">
        <v>1.8</v>
      </c>
      <c r="I3331" s="316">
        <v>60.3</v>
      </c>
    </row>
    <row r="3332" spans="3:9" x14ac:dyDescent="0.2">
      <c r="C3332" s="348">
        <v>44165</v>
      </c>
      <c r="D3332" s="320">
        <v>1027.2</v>
      </c>
      <c r="E3332" s="320">
        <v>0</v>
      </c>
      <c r="F3332" s="320">
        <v>19.100000000000001</v>
      </c>
      <c r="G3332" s="320">
        <v>75.5</v>
      </c>
      <c r="H3332" s="316">
        <v>1.2</v>
      </c>
      <c r="I3332" s="316">
        <v>259.60000000000002</v>
      </c>
    </row>
    <row r="3333" spans="3:9" x14ac:dyDescent="0.2">
      <c r="C3333" s="348">
        <v>44165.041666666672</v>
      </c>
      <c r="D3333" s="320">
        <v>1027</v>
      </c>
      <c r="E3333" s="320">
        <v>0</v>
      </c>
      <c r="F3333" s="320">
        <v>18.899999999999999</v>
      </c>
      <c r="G3333" s="320">
        <v>76.900000000000006</v>
      </c>
      <c r="H3333" s="316">
        <v>0.4</v>
      </c>
      <c r="I3333" s="316">
        <v>258.2</v>
      </c>
    </row>
    <row r="3334" spans="3:9" x14ac:dyDescent="0.2">
      <c r="C3334" s="348">
        <v>44165.083333333328</v>
      </c>
      <c r="D3334" s="320">
        <v>1026.7</v>
      </c>
      <c r="E3334" s="320">
        <v>0</v>
      </c>
      <c r="F3334" s="320">
        <v>19.2</v>
      </c>
      <c r="G3334" s="320">
        <v>74.400000000000006</v>
      </c>
      <c r="H3334" s="316">
        <v>0.7</v>
      </c>
      <c r="I3334" s="316">
        <v>347.7</v>
      </c>
    </row>
    <row r="3335" spans="3:9" x14ac:dyDescent="0.2">
      <c r="C3335" s="348">
        <v>44165.125</v>
      </c>
      <c r="D3335" s="320">
        <v>1026.2</v>
      </c>
      <c r="E3335" s="320">
        <v>0</v>
      </c>
      <c r="F3335" s="320">
        <v>19.3</v>
      </c>
      <c r="G3335" s="320">
        <v>73</v>
      </c>
      <c r="H3335" s="316">
        <v>0.8</v>
      </c>
      <c r="I3335" s="316">
        <v>340.8</v>
      </c>
    </row>
    <row r="3336" spans="3:9" x14ac:dyDescent="0.2">
      <c r="C3336" s="348">
        <v>44165.166666666672</v>
      </c>
      <c r="D3336" s="320">
        <v>1026.7</v>
      </c>
      <c r="E3336" s="320">
        <v>0</v>
      </c>
      <c r="F3336" s="320">
        <v>19.399999999999999</v>
      </c>
      <c r="G3336" s="320">
        <v>72.5</v>
      </c>
      <c r="H3336" s="316">
        <v>1</v>
      </c>
      <c r="I3336" s="316">
        <v>25.7</v>
      </c>
    </row>
    <row r="3337" spans="3:9" x14ac:dyDescent="0.2">
      <c r="C3337" s="348">
        <v>44165.208333333328</v>
      </c>
      <c r="D3337" s="320">
        <v>1027.5</v>
      </c>
      <c r="E3337" s="320">
        <v>0</v>
      </c>
      <c r="F3337" s="320">
        <v>19.5</v>
      </c>
      <c r="G3337" s="320">
        <v>72.099999999999994</v>
      </c>
      <c r="H3337" s="316">
        <v>1.1000000000000001</v>
      </c>
      <c r="I3337" s="316">
        <v>317.3</v>
      </c>
    </row>
    <row r="3338" spans="3:9" x14ac:dyDescent="0.2">
      <c r="C3338" s="348">
        <v>44165.25</v>
      </c>
      <c r="D3338" s="320">
        <v>1028</v>
      </c>
      <c r="E3338" s="320">
        <v>0</v>
      </c>
      <c r="F3338" s="320">
        <v>19.100000000000001</v>
      </c>
      <c r="G3338" s="320">
        <v>75.599999999999994</v>
      </c>
      <c r="H3338" s="316">
        <v>0.6</v>
      </c>
      <c r="I3338" s="316">
        <v>332.4</v>
      </c>
    </row>
    <row r="3339" spans="3:9" x14ac:dyDescent="0.2">
      <c r="C3339" s="348">
        <v>44165.291666666672</v>
      </c>
      <c r="D3339" s="320">
        <v>1028.3</v>
      </c>
      <c r="E3339" s="320">
        <v>0</v>
      </c>
      <c r="F3339" s="320">
        <v>19.600000000000001</v>
      </c>
      <c r="G3339" s="320">
        <v>74.099999999999994</v>
      </c>
      <c r="H3339" s="316">
        <v>0.6</v>
      </c>
      <c r="I3339" s="316">
        <v>284.3</v>
      </c>
    </row>
    <row r="3340" spans="3:9" x14ac:dyDescent="0.2">
      <c r="C3340" s="348">
        <v>44165.333333333328</v>
      </c>
      <c r="D3340" s="320">
        <v>1028.4000000000001</v>
      </c>
      <c r="E3340" s="320">
        <v>0</v>
      </c>
      <c r="F3340" s="320">
        <v>20.100000000000001</v>
      </c>
      <c r="G3340" s="320">
        <v>71.099999999999994</v>
      </c>
      <c r="H3340" s="316">
        <v>1.2</v>
      </c>
      <c r="I3340" s="316">
        <v>290.8</v>
      </c>
    </row>
    <row r="3341" spans="3:9" x14ac:dyDescent="0.2">
      <c r="C3341" s="348">
        <v>44165.375</v>
      </c>
      <c r="D3341" s="320">
        <v>1027.9000000000001</v>
      </c>
      <c r="E3341" s="320">
        <v>0</v>
      </c>
      <c r="F3341" s="320">
        <v>20.6</v>
      </c>
      <c r="G3341" s="320">
        <v>66.900000000000006</v>
      </c>
      <c r="H3341" s="316">
        <v>1.7</v>
      </c>
      <c r="I3341" s="316">
        <v>307.8</v>
      </c>
    </row>
    <row r="3342" spans="3:9" x14ac:dyDescent="0.2">
      <c r="C3342" s="348">
        <v>44165.416666666672</v>
      </c>
      <c r="D3342" s="320">
        <v>1027.0999999999999</v>
      </c>
      <c r="E3342" s="320">
        <v>0</v>
      </c>
      <c r="F3342" s="320">
        <v>21.1</v>
      </c>
      <c r="G3342" s="320">
        <v>63.7</v>
      </c>
      <c r="H3342" s="316">
        <v>2.9</v>
      </c>
      <c r="I3342" s="316">
        <v>323.10000000000002</v>
      </c>
    </row>
    <row r="3343" spans="3:9" x14ac:dyDescent="0.2">
      <c r="C3343" s="348">
        <v>44165.458333333328</v>
      </c>
      <c r="D3343" s="320">
        <v>1026.5</v>
      </c>
      <c r="E3343" s="320">
        <v>0</v>
      </c>
      <c r="F3343" s="320">
        <v>21.2</v>
      </c>
      <c r="G3343" s="320">
        <v>64.400000000000006</v>
      </c>
      <c r="H3343" s="316">
        <v>2.8</v>
      </c>
      <c r="I3343" s="316">
        <v>285</v>
      </c>
    </row>
    <row r="3344" spans="3:9" x14ac:dyDescent="0.2">
      <c r="C3344" s="348">
        <v>44165.5</v>
      </c>
      <c r="D3344" s="320">
        <v>1025.5</v>
      </c>
      <c r="E3344" s="320">
        <v>0</v>
      </c>
      <c r="F3344" s="320">
        <v>21.2</v>
      </c>
      <c r="G3344" s="320">
        <v>65.7</v>
      </c>
      <c r="H3344" s="316">
        <v>2.8</v>
      </c>
      <c r="I3344" s="316">
        <v>265.60000000000002</v>
      </c>
    </row>
    <row r="3345" spans="3:9" x14ac:dyDescent="0.2">
      <c r="C3345" s="348">
        <v>44165.541666666672</v>
      </c>
      <c r="D3345" s="320">
        <v>1025.0999999999999</v>
      </c>
      <c r="E3345" s="320">
        <v>0</v>
      </c>
      <c r="F3345" s="320">
        <v>21.8</v>
      </c>
      <c r="G3345" s="320">
        <v>65.900000000000006</v>
      </c>
      <c r="H3345" s="316">
        <v>3.6</v>
      </c>
      <c r="I3345" s="316">
        <v>259.2</v>
      </c>
    </row>
    <row r="3346" spans="3:9" x14ac:dyDescent="0.2">
      <c r="C3346" s="348">
        <v>44165.583333333328</v>
      </c>
      <c r="D3346" s="320">
        <v>1024.8</v>
      </c>
      <c r="E3346" s="320">
        <v>0</v>
      </c>
      <c r="F3346" s="320">
        <v>21.6</v>
      </c>
      <c r="G3346" s="320">
        <v>66</v>
      </c>
      <c r="H3346" s="316">
        <v>4.5999999999999996</v>
      </c>
      <c r="I3346" s="316">
        <v>262.10000000000002</v>
      </c>
    </row>
    <row r="3347" spans="3:9" x14ac:dyDescent="0.2">
      <c r="C3347" s="348">
        <v>44165.625</v>
      </c>
      <c r="D3347" s="320">
        <v>1024.8</v>
      </c>
      <c r="E3347" s="320">
        <v>0</v>
      </c>
      <c r="F3347" s="320">
        <v>21.2</v>
      </c>
      <c r="G3347" s="320">
        <v>68.8</v>
      </c>
      <c r="H3347" s="316">
        <v>5.0999999999999996</v>
      </c>
      <c r="I3347" s="316">
        <v>250.5</v>
      </c>
    </row>
    <row r="3348" spans="3:9" x14ac:dyDescent="0.2">
      <c r="C3348" s="348">
        <v>44165.666666666672</v>
      </c>
      <c r="D3348" s="320">
        <v>1025.2</v>
      </c>
      <c r="E3348" s="320">
        <v>0</v>
      </c>
      <c r="F3348" s="320">
        <v>20.399999999999999</v>
      </c>
      <c r="G3348" s="320">
        <v>71.400000000000006</v>
      </c>
      <c r="H3348" s="316">
        <v>3.8</v>
      </c>
      <c r="I3348" s="316">
        <v>252.9</v>
      </c>
    </row>
    <row r="3349" spans="3:9" x14ac:dyDescent="0.2">
      <c r="C3349" s="348">
        <v>44165.708333333328</v>
      </c>
      <c r="D3349" s="320">
        <v>1021</v>
      </c>
      <c r="E3349" s="320">
        <v>0</v>
      </c>
      <c r="F3349" s="320">
        <v>20.8</v>
      </c>
      <c r="G3349" s="320">
        <v>67</v>
      </c>
      <c r="H3349" s="316">
        <v>1</v>
      </c>
      <c r="I3349" s="316">
        <v>259.60000000000002</v>
      </c>
    </row>
    <row r="3350" spans="3:9" x14ac:dyDescent="0.2">
      <c r="C3350" s="348">
        <v>44165.75</v>
      </c>
      <c r="D3350" s="320" t="s">
        <v>379</v>
      </c>
      <c r="E3350" s="320">
        <v>0</v>
      </c>
      <c r="F3350" s="320">
        <v>20.7</v>
      </c>
      <c r="G3350" s="320">
        <v>65.900000000000006</v>
      </c>
      <c r="H3350" s="316">
        <v>0</v>
      </c>
      <c r="I3350" s="316">
        <v>0</v>
      </c>
    </row>
    <row r="3351" spans="3:9" x14ac:dyDescent="0.2">
      <c r="C3351" s="348">
        <v>44165.791666666672</v>
      </c>
      <c r="D3351" s="320" t="s">
        <v>379</v>
      </c>
      <c r="E3351" s="320">
        <v>0</v>
      </c>
      <c r="F3351" s="320">
        <v>20.9</v>
      </c>
      <c r="G3351" s="320">
        <v>65.400000000000006</v>
      </c>
      <c r="H3351" s="316">
        <v>1.8</v>
      </c>
      <c r="I3351" s="316">
        <v>219</v>
      </c>
    </row>
    <row r="3352" spans="3:9" x14ac:dyDescent="0.2">
      <c r="C3352" s="348">
        <v>44165.833333333328</v>
      </c>
      <c r="D3352" s="320">
        <v>1009.1</v>
      </c>
      <c r="E3352" s="320">
        <v>0</v>
      </c>
      <c r="F3352" s="320">
        <v>21.1</v>
      </c>
      <c r="G3352" s="320">
        <v>65.599999999999994</v>
      </c>
      <c r="H3352" s="316">
        <v>3.4</v>
      </c>
      <c r="I3352" s="316">
        <v>222.7</v>
      </c>
    </row>
    <row r="3353" spans="3:9" x14ac:dyDescent="0.2">
      <c r="C3353" s="348">
        <v>44165.875</v>
      </c>
      <c r="D3353" s="320">
        <v>1009.2</v>
      </c>
      <c r="E3353" s="320">
        <v>0</v>
      </c>
      <c r="F3353" s="320">
        <v>20.9</v>
      </c>
      <c r="G3353" s="320">
        <v>66.900000000000006</v>
      </c>
      <c r="H3353" s="316">
        <v>2.8</v>
      </c>
      <c r="I3353" s="316">
        <v>226.2</v>
      </c>
    </row>
    <row r="3354" spans="3:9" x14ac:dyDescent="0.2">
      <c r="C3354" s="348">
        <v>44165.916666666672</v>
      </c>
      <c r="D3354" s="320">
        <v>1009.3</v>
      </c>
      <c r="E3354" s="320">
        <v>0</v>
      </c>
      <c r="F3354" s="320">
        <v>20.9</v>
      </c>
      <c r="G3354" s="320">
        <v>66.599999999999994</v>
      </c>
      <c r="H3354" s="316">
        <v>2.5</v>
      </c>
      <c r="I3354" s="316">
        <v>236.9</v>
      </c>
    </row>
    <row r="3355" spans="3:9" x14ac:dyDescent="0.2">
      <c r="C3355" s="348">
        <v>44165.958333333328</v>
      </c>
      <c r="D3355" s="320">
        <v>1008.8</v>
      </c>
      <c r="E3355" s="320">
        <v>0</v>
      </c>
      <c r="F3355" s="320">
        <v>20.9</v>
      </c>
      <c r="G3355" s="320">
        <v>65.5</v>
      </c>
      <c r="H3355" s="316">
        <v>2.9</v>
      </c>
      <c r="I3355" s="316">
        <v>218</v>
      </c>
    </row>
    <row r="3357" spans="3:9" x14ac:dyDescent="0.2">
      <c r="C3357" s="294" t="s">
        <v>381</v>
      </c>
    </row>
    <row r="3358" spans="3:9" x14ac:dyDescent="0.2">
      <c r="C3358" s="294" t="s">
        <v>306</v>
      </c>
    </row>
  </sheetData>
  <mergeCells count="35">
    <mergeCell ref="A644:A667"/>
    <mergeCell ref="A668:A691"/>
    <mergeCell ref="A692:A715"/>
    <mergeCell ref="A716:A739"/>
    <mergeCell ref="A740:A763"/>
    <mergeCell ref="A620:A643"/>
    <mergeCell ref="A356:A379"/>
    <mergeCell ref="A380:A403"/>
    <mergeCell ref="A404:A427"/>
    <mergeCell ref="A428:A451"/>
    <mergeCell ref="A452:A475"/>
    <mergeCell ref="A476:A499"/>
    <mergeCell ref="A500:A523"/>
    <mergeCell ref="A524:A547"/>
    <mergeCell ref="A548:A571"/>
    <mergeCell ref="A572:A595"/>
    <mergeCell ref="A596:A619"/>
    <mergeCell ref="A332:A355"/>
    <mergeCell ref="A68:A91"/>
    <mergeCell ref="A92:A115"/>
    <mergeCell ref="A116:A139"/>
    <mergeCell ref="A140:A163"/>
    <mergeCell ref="A164:A187"/>
    <mergeCell ref="A188:A211"/>
    <mergeCell ref="A212:A235"/>
    <mergeCell ref="A236:A259"/>
    <mergeCell ref="A260:A283"/>
    <mergeCell ref="A284:A307"/>
    <mergeCell ref="A308:A331"/>
    <mergeCell ref="A44:A67"/>
    <mergeCell ref="C2:C4"/>
    <mergeCell ref="D2:I4"/>
    <mergeCell ref="D6:I6"/>
    <mergeCell ref="C10:I10"/>
    <mergeCell ref="A20:A43"/>
  </mergeCells>
  <printOptions horizontalCentered="1"/>
  <pageMargins left="0.39370078740157483" right="0.39370078740157483" top="7.874015748031496E-2" bottom="0.23622047244094491" header="0.19685039370078741" footer="0.19685039370078741"/>
  <pageSetup paperSize="9" scale="80" orientation="portrait" horizontalDpi="4294967292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70" zoomScaleNormal="70" workbookViewId="0">
      <selection activeCell="D2" sqref="D2"/>
    </sheetView>
  </sheetViews>
  <sheetFormatPr baseColWidth="10" defaultColWidth="11.5703125" defaultRowHeight="15" x14ac:dyDescent="0.25"/>
  <cols>
    <col min="1" max="1" width="11.5703125" style="321"/>
    <col min="2" max="2" width="11.5703125" style="323"/>
    <col min="3" max="3" width="10.140625" style="324" customWidth="1"/>
    <col min="4" max="4" width="11.5703125" style="323"/>
    <col min="5" max="5" width="11.5703125" style="321"/>
    <col min="6" max="6" width="11.5703125" style="322"/>
    <col min="7" max="7" width="11.5703125" style="321"/>
    <col min="8" max="9" width="11.5703125" style="322"/>
    <col min="10" max="14" width="11.5703125" style="321"/>
    <col min="15" max="16" width="11.5703125" style="322"/>
    <col min="17" max="16384" width="11.5703125" style="321"/>
  </cols>
  <sheetData>
    <row r="1" spans="1:16" x14ac:dyDescent="0.25">
      <c r="A1" s="322" t="s">
        <v>198</v>
      </c>
      <c r="B1" s="328">
        <v>2</v>
      </c>
      <c r="C1" s="328"/>
      <c r="D1" s="328">
        <v>4</v>
      </c>
      <c r="G1" s="322" t="s">
        <v>198</v>
      </c>
      <c r="H1" s="322">
        <v>4</v>
      </c>
      <c r="I1" s="328">
        <v>6</v>
      </c>
      <c r="N1" s="322" t="s">
        <v>198</v>
      </c>
      <c r="O1" s="322">
        <v>6</v>
      </c>
      <c r="P1" s="328">
        <v>8</v>
      </c>
    </row>
    <row r="2" spans="1:16" s="325" customFormat="1" x14ac:dyDescent="0.25">
      <c r="A2" s="326">
        <v>0.91200000000000003</v>
      </c>
      <c r="B2" s="326">
        <f>ROUND(1.2636*A2-0.0719,3)</f>
        <v>1.081</v>
      </c>
      <c r="C2" s="326"/>
      <c r="D2" s="326">
        <f>ROUND(1.2636*A2-0.0681,3)</f>
        <v>1.0840000000000001</v>
      </c>
      <c r="F2" s="327"/>
      <c r="G2" s="327">
        <v>0.91200000000000003</v>
      </c>
      <c r="H2" s="326">
        <f>ROUND(1.2636*G2-0.0681,3)</f>
        <v>1.0840000000000001</v>
      </c>
      <c r="I2" s="326">
        <f>ROUND(1.2364*G2-0.0391,3)</f>
        <v>1.0880000000000001</v>
      </c>
      <c r="N2" s="327">
        <v>0.92200000000000004</v>
      </c>
      <c r="O2" s="326">
        <f>1.2364*N2-0.0391</f>
        <v>1.1008608000000002</v>
      </c>
      <c r="P2" s="326">
        <f>1.2636*N2-0.0611</f>
        <v>1.1039392000000001</v>
      </c>
    </row>
    <row r="3" spans="1:16" x14ac:dyDescent="0.25">
      <c r="A3" s="324">
        <v>0.93</v>
      </c>
      <c r="B3" s="324">
        <v>1.103</v>
      </c>
      <c r="D3" s="324">
        <v>1.107</v>
      </c>
      <c r="G3" s="324">
        <v>0.93</v>
      </c>
      <c r="H3" s="324">
        <v>1.107</v>
      </c>
      <c r="I3" s="324">
        <v>1.111</v>
      </c>
      <c r="N3" s="324">
        <v>0.93</v>
      </c>
      <c r="O3" s="324">
        <v>1.111</v>
      </c>
      <c r="P3" s="324">
        <v>1.1140000000000001</v>
      </c>
    </row>
    <row r="4" spans="1:16" x14ac:dyDescent="0.25">
      <c r="A4" s="324">
        <v>0.93100000000000005</v>
      </c>
      <c r="B4" s="324">
        <v>1.105</v>
      </c>
      <c r="D4" s="324">
        <v>1.1080000000000001</v>
      </c>
      <c r="G4" s="324">
        <v>0.93100000000000005</v>
      </c>
      <c r="H4" s="324">
        <v>1.1080000000000001</v>
      </c>
      <c r="I4" s="324">
        <v>1.1120000000000001</v>
      </c>
      <c r="N4" s="324">
        <v>0.93100000000000005</v>
      </c>
      <c r="O4" s="324">
        <v>1.1120000000000001</v>
      </c>
      <c r="P4" s="324">
        <v>1.115</v>
      </c>
    </row>
    <row r="5" spans="1:16" x14ac:dyDescent="0.25">
      <c r="A5" s="324">
        <v>0.93200000000000005</v>
      </c>
      <c r="B5" s="324">
        <v>1.1060000000000001</v>
      </c>
      <c r="D5" s="324">
        <v>1.1100000000000001</v>
      </c>
      <c r="G5" s="324">
        <v>0.93200000000000005</v>
      </c>
      <c r="H5" s="324">
        <v>1.1100000000000001</v>
      </c>
      <c r="I5" s="324">
        <v>1.113</v>
      </c>
      <c r="N5" s="324">
        <v>0.93200000000000005</v>
      </c>
      <c r="O5" s="324">
        <v>1.113</v>
      </c>
      <c r="P5" s="324">
        <v>1.117</v>
      </c>
    </row>
    <row r="6" spans="1:16" x14ac:dyDescent="0.25">
      <c r="A6" s="324">
        <v>0.93300000000000005</v>
      </c>
      <c r="B6" s="324">
        <v>1.107</v>
      </c>
      <c r="D6" s="324">
        <v>1.111</v>
      </c>
      <c r="G6" s="324">
        <v>0.93300000000000005</v>
      </c>
      <c r="H6" s="324">
        <v>1.111</v>
      </c>
      <c r="I6" s="324">
        <v>1.1140000000000001</v>
      </c>
      <c r="N6" s="324">
        <v>0.93300000000000005</v>
      </c>
      <c r="O6" s="324">
        <v>1.1140000000000001</v>
      </c>
      <c r="P6" s="324">
        <v>1.1180000000000001</v>
      </c>
    </row>
    <row r="7" spans="1:16" x14ac:dyDescent="0.25">
      <c r="A7" s="324">
        <v>0.93400000000000005</v>
      </c>
      <c r="B7" s="324">
        <v>1.1080000000000001</v>
      </c>
      <c r="D7" s="324">
        <v>1.1120000000000001</v>
      </c>
      <c r="G7" s="324">
        <v>0.93400000000000005</v>
      </c>
      <c r="H7" s="324">
        <v>1.1120000000000001</v>
      </c>
      <c r="I7" s="324">
        <v>1.1160000000000001</v>
      </c>
      <c r="N7" s="324">
        <v>0.93400000000000005</v>
      </c>
      <c r="O7" s="324">
        <v>1.1160000000000001</v>
      </c>
      <c r="P7" s="324">
        <v>1.119</v>
      </c>
    </row>
    <row r="8" spans="1:16" x14ac:dyDescent="0.25">
      <c r="A8" s="324">
        <v>0.93500000000000005</v>
      </c>
      <c r="B8" s="324">
        <v>1.1100000000000001</v>
      </c>
      <c r="D8" s="324">
        <v>1.113</v>
      </c>
      <c r="G8" s="324">
        <v>0.93500000000000005</v>
      </c>
      <c r="H8" s="324">
        <v>1.113</v>
      </c>
      <c r="I8" s="324">
        <v>1.117</v>
      </c>
      <c r="N8" s="324">
        <v>0.93500000000000005</v>
      </c>
      <c r="O8" s="324">
        <v>1.117</v>
      </c>
      <c r="P8" s="324">
        <v>1.1200000000000001</v>
      </c>
    </row>
    <row r="9" spans="1:16" x14ac:dyDescent="0.25">
      <c r="A9" s="324">
        <v>0.93600000000000005</v>
      </c>
      <c r="B9" s="324">
        <v>1.111</v>
      </c>
      <c r="D9" s="324">
        <v>1.115</v>
      </c>
      <c r="G9" s="324">
        <v>0.93600000000000005</v>
      </c>
      <c r="H9" s="324">
        <v>1.115</v>
      </c>
      <c r="I9" s="324">
        <v>1.1180000000000001</v>
      </c>
      <c r="N9" s="324">
        <v>0.93600000000000005</v>
      </c>
      <c r="O9" s="324">
        <v>1.1180000000000001</v>
      </c>
      <c r="P9" s="324">
        <v>1.1220000000000001</v>
      </c>
    </row>
    <row r="10" spans="1:16" x14ac:dyDescent="0.25">
      <c r="A10" s="324">
        <v>0.93700000000000006</v>
      </c>
      <c r="B10" s="324">
        <v>1.1120000000000001</v>
      </c>
      <c r="D10" s="324">
        <v>1.1160000000000001</v>
      </c>
      <c r="G10" s="324">
        <v>0.93700000000000006</v>
      </c>
      <c r="H10" s="324">
        <v>1.1160000000000001</v>
      </c>
      <c r="I10" s="324">
        <v>1.119</v>
      </c>
      <c r="N10" s="324">
        <v>0.93700000000000006</v>
      </c>
      <c r="O10" s="324">
        <v>1.119</v>
      </c>
      <c r="P10" s="324">
        <v>1.123</v>
      </c>
    </row>
    <row r="11" spans="1:16" x14ac:dyDescent="0.25">
      <c r="A11" s="324">
        <v>0.93799999999999994</v>
      </c>
      <c r="B11" s="324">
        <v>1.113</v>
      </c>
      <c r="D11" s="324">
        <v>1.117</v>
      </c>
      <c r="G11" s="324">
        <v>0.93799999999999994</v>
      </c>
      <c r="H11" s="324">
        <v>1.117</v>
      </c>
      <c r="I11" s="324">
        <v>1.121</v>
      </c>
      <c r="N11" s="324">
        <v>0.93799999999999994</v>
      </c>
      <c r="O11" s="322">
        <v>1.121</v>
      </c>
      <c r="P11" s="322">
        <v>1.1240000000000001</v>
      </c>
    </row>
    <row r="12" spans="1:16" x14ac:dyDescent="0.25">
      <c r="A12" s="324">
        <v>0.93899999999999995</v>
      </c>
      <c r="B12" s="324">
        <v>1.115</v>
      </c>
      <c r="D12" s="324">
        <v>1.1180000000000001</v>
      </c>
      <c r="G12" s="324">
        <v>0.93899999999999995</v>
      </c>
      <c r="H12" s="324">
        <v>1.1180000000000001</v>
      </c>
      <c r="I12" s="324">
        <v>1.1220000000000001</v>
      </c>
      <c r="N12" s="324">
        <v>0.93899999999999995</v>
      </c>
      <c r="O12" s="322">
        <v>1.1220000000000001</v>
      </c>
      <c r="P12" s="322">
        <v>1.125</v>
      </c>
    </row>
    <row r="13" spans="1:16" x14ac:dyDescent="0.25">
      <c r="A13" s="324">
        <v>0.94</v>
      </c>
      <c r="B13" s="324">
        <v>1.1160000000000001</v>
      </c>
      <c r="D13" s="324">
        <v>1.1200000000000001</v>
      </c>
      <c r="G13" s="324">
        <v>0.94</v>
      </c>
      <c r="H13" s="324">
        <v>1.1200000000000001</v>
      </c>
      <c r="I13" s="324">
        <v>1.123</v>
      </c>
      <c r="N13" s="324">
        <v>0.94</v>
      </c>
      <c r="O13" s="322">
        <v>1.123</v>
      </c>
      <c r="P13" s="322">
        <v>1.127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22</vt:i4>
      </vt:variant>
    </vt:vector>
  </HeadingPairs>
  <TitlesOfParts>
    <vt:vector size="42" baseType="lpstr">
      <vt:lpstr>PM10_CA-ILO-02</vt:lpstr>
      <vt:lpstr>PM2.5_CA-ILO-02</vt:lpstr>
      <vt:lpstr>SO2_CA-ILO-02</vt:lpstr>
      <vt:lpstr>H2S_CA-ILO-02</vt:lpstr>
      <vt:lpstr>NO2_CA-ILO-02</vt:lpstr>
      <vt:lpstr>CO_CA-ILO-02</vt:lpstr>
      <vt:lpstr>CO_m8h_CA-ILO-02</vt:lpstr>
      <vt:lpstr>Met_CA-ILO-02</vt:lpstr>
      <vt:lpstr>Regresion</vt:lpstr>
      <vt:lpstr>Hoja2</vt:lpstr>
      <vt:lpstr>A.2.1. Promedio meteorologia</vt:lpstr>
      <vt:lpstr>A.2.2. Promedio diarios (T y P)</vt:lpstr>
      <vt:lpstr>A.2.3. Flujo promedio</vt:lpstr>
      <vt:lpstr>A.2.4. Cálculo PM10 y VM</vt:lpstr>
      <vt:lpstr>A.2.5. Cálculo PM 2.5</vt:lpstr>
      <vt:lpstr>A.2.6. Conc. de Metales PM 10</vt:lpstr>
      <vt:lpstr>A.2.7. Cálculo Vol E</vt:lpstr>
      <vt:lpstr>A.2.8. Conc. Metales 10°C</vt:lpstr>
      <vt:lpstr>Resumen</vt:lpstr>
      <vt:lpstr>Fórmula EPA</vt:lpstr>
      <vt:lpstr>'A.2.1. Promedio meteorologia'!Área_de_impresión</vt:lpstr>
      <vt:lpstr>'A.2.2. Promedio diarios (T y P)'!Área_de_impresión</vt:lpstr>
      <vt:lpstr>'A.2.3. Flujo promedio'!Área_de_impresión</vt:lpstr>
      <vt:lpstr>'A.2.4. Cálculo PM10 y VM'!Área_de_impresión</vt:lpstr>
      <vt:lpstr>'A.2.5. Cálculo PM 2.5'!Área_de_impresión</vt:lpstr>
      <vt:lpstr>'A.2.6. Conc. de Metales PM 10'!Área_de_impresión</vt:lpstr>
      <vt:lpstr>'A.2.8. Conc. Metales 10°C'!Área_de_impresión</vt:lpstr>
      <vt:lpstr>'CO_CA-ILO-02'!Área_de_impresión</vt:lpstr>
      <vt:lpstr>'CO_m8h_CA-ILO-02'!Área_de_impresión</vt:lpstr>
      <vt:lpstr>'H2S_CA-ILO-02'!Área_de_impresión</vt:lpstr>
      <vt:lpstr>'Met_CA-ILO-02'!Área_de_impresión</vt:lpstr>
      <vt:lpstr>'NO2_CA-ILO-02'!Área_de_impresión</vt:lpstr>
      <vt:lpstr>'PM10_CA-ILO-02'!Área_de_impresión</vt:lpstr>
      <vt:lpstr>'PM2.5_CA-ILO-02'!Área_de_impresión</vt:lpstr>
      <vt:lpstr>'SO2_CA-ILO-02'!Área_de_impresión</vt:lpstr>
      <vt:lpstr>'A.2.1. Promedio meteorologia'!Títulos_a_imprimir</vt:lpstr>
      <vt:lpstr>'A.2.2. Promedio diarios (T y P)'!Títulos_a_imprimir</vt:lpstr>
      <vt:lpstr>'A.2.3. Flujo promedio'!Títulos_a_imprimir</vt:lpstr>
      <vt:lpstr>'A.2.4. Cálculo PM10 y VM'!Títulos_a_imprimir</vt:lpstr>
      <vt:lpstr>'A.2.5. Cálculo PM 2.5'!Títulos_a_imprimir</vt:lpstr>
      <vt:lpstr>'A.2.6. Conc. de Metales PM 10'!Títulos_a_imprimir</vt:lpstr>
      <vt:lpstr>'Met_CA-ILO-02'!Títulos_a_imprimir</vt:lpstr>
    </vt:vector>
  </TitlesOfParts>
  <Company>corplab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gvega</dc:creator>
  <cp:lastModifiedBy>Jorge Iván García Riega</cp:lastModifiedBy>
  <cp:lastPrinted>2020-11-23T22:53:43Z</cp:lastPrinted>
  <dcterms:created xsi:type="dcterms:W3CDTF">2004-09-16T21:53:08Z</dcterms:created>
  <dcterms:modified xsi:type="dcterms:W3CDTF">2020-12-29T02:48:37Z</dcterms:modified>
</cp:coreProperties>
</file>