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Omar\Documents\Vigilancia Ladrilleras\Reporte\"/>
    </mc:Choice>
  </mc:AlternateContent>
  <bookViews>
    <workbookView xWindow="0" yWindow="0" windowWidth="20490" windowHeight="6750" tabRatio="952"/>
  </bookViews>
  <sheets>
    <sheet name="PM10_CA-HU-09" sheetId="47" r:id="rId1"/>
    <sheet name="PM2.5_CA-HU-09" sheetId="32" r:id="rId2"/>
    <sheet name="Met_CA-HU-09" sheetId="33" r:id="rId3"/>
    <sheet name="PM10_CA-HU-04" sheetId="48" r:id="rId4"/>
    <sheet name="PM2.5_CA-HU-04" sheetId="50" r:id="rId5"/>
    <sheet name="Met_CA-HU-04" sheetId="49" r:id="rId6"/>
    <sheet name="Regresion" sheetId="37" state="hidden" r:id="rId7"/>
    <sheet name="Hoja2" sheetId="46" state="hidden" r:id="rId8"/>
    <sheet name="A.2.1. Promedio meteorologia" sheetId="26" state="hidden" r:id="rId9"/>
    <sheet name="A.2.2. Promedio diarios (T y P)" sheetId="12" state="hidden" r:id="rId10"/>
    <sheet name="A.2.3. Flujo promedio" sheetId="28" state="hidden" r:id="rId11"/>
    <sheet name="A.2.4. Cálculo PM10 y VM" sheetId="16" state="hidden" r:id="rId12"/>
    <sheet name="A.2.5. Cálculo PM 2.5" sheetId="25" state="hidden" r:id="rId13"/>
    <sheet name="A.2.6. Conc. de Metales PM 10" sheetId="19" state="hidden" r:id="rId14"/>
    <sheet name="A.2.7. Cálculo Vol E" sheetId="29" state="hidden" r:id="rId15"/>
    <sheet name="A.2.8. Conc. Metales 10°C" sheetId="30" state="hidden" r:id="rId16"/>
    <sheet name="Resumen" sheetId="31" state="hidden" r:id="rId17"/>
    <sheet name="Fórmula EPA" sheetId="17" state="hidden" r:id="rId18"/>
  </sheets>
  <definedNames>
    <definedName name="_xlnm.Print_Area" localSheetId="8">'A.2.1. Promedio meteorologia'!$D$1:$I$155</definedName>
    <definedName name="_xlnm.Print_Area" localSheetId="9">'A.2.2. Promedio diarios (T y P)'!$A$1:$P$50</definedName>
    <definedName name="_xlnm.Print_Area" localSheetId="10">'A.2.3. Flujo promedio'!$A$1:$K$144</definedName>
    <definedName name="_xlnm.Print_Area" localSheetId="11">'A.2.4. Cálculo PM10 y VM'!$A$1:$N$30</definedName>
    <definedName name="_xlnm.Print_Area" localSheetId="12">'A.2.5. Cálculo PM 2.5'!$A$1:$N$30</definedName>
    <definedName name="_xlnm.Print_Area" localSheetId="13">'A.2.6. Conc. de Metales PM 10'!$A$1:$T$90</definedName>
    <definedName name="_xlnm.Print_Area" localSheetId="15">'A.2.8. Conc. Metales 10°C'!$A$1:$T$91</definedName>
    <definedName name="_xlnm.Print_Area" localSheetId="5">'Met_CA-HU-04'!$B$1:$J$64</definedName>
    <definedName name="_xlnm.Print_Area" localSheetId="2">'Met_CA-HU-09'!$B$1:$J$64</definedName>
    <definedName name="_xlnm.Print_Area" localSheetId="3">'PM10_CA-HU-04'!$A$1:$AG$46</definedName>
    <definedName name="_xlnm.Print_Area" localSheetId="0">'PM10_CA-HU-09'!$A$1:$AG$47</definedName>
    <definedName name="_xlnm.Print_Area" localSheetId="4">'PM2.5_CA-HU-04'!$A$1:$AG$47</definedName>
    <definedName name="_xlnm.Print_Area" localSheetId="1">'PM2.5_CA-HU-09'!$A$1:$AG$47</definedName>
    <definedName name="_xlnm.Print_Titles" localSheetId="8">'A.2.1. Promedio meteorologia'!$1:$4</definedName>
    <definedName name="_xlnm.Print_Titles" localSheetId="9">'A.2.2. Promedio diarios (T y P)'!$1:$5</definedName>
    <definedName name="_xlnm.Print_Titles" localSheetId="10">'A.2.3. Flujo promedio'!$1:$6</definedName>
    <definedName name="_xlnm.Print_Titles" localSheetId="11">'A.2.4. Cálculo PM10 y VM'!$1:$6</definedName>
    <definedName name="_xlnm.Print_Titles" localSheetId="12">'A.2.5. Cálculo PM 2.5'!$11:$11</definedName>
    <definedName name="_xlnm.Print_Titles" localSheetId="13">'A.2.6. Conc. de Metales PM 10'!$1:$7</definedName>
    <definedName name="_xlnm.Print_Titles" localSheetId="5">'Met_CA-HU-04'!$1:$16</definedName>
    <definedName name="_xlnm.Print_Titles" localSheetId="2">'Met_CA-HU-09'!$1:$16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" i="37" l="1"/>
  <c r="H2" i="37"/>
  <c r="D2" i="37"/>
  <c r="B2" i="37"/>
  <c r="P2" i="37" l="1"/>
  <c r="O2" i="37"/>
  <c r="E59" i="19" l="1"/>
  <c r="F59" i="19"/>
  <c r="G59" i="19"/>
  <c r="H59" i="19"/>
  <c r="I59" i="19"/>
  <c r="E66" i="19"/>
  <c r="F66" i="19"/>
  <c r="G66" i="19"/>
  <c r="H66" i="19"/>
  <c r="I66" i="19"/>
  <c r="E74" i="19"/>
  <c r="F74" i="19"/>
  <c r="H74" i="19"/>
  <c r="F83" i="19"/>
  <c r="G83" i="19"/>
  <c r="E85" i="19"/>
  <c r="F85" i="19"/>
  <c r="G85" i="19"/>
  <c r="H85" i="19"/>
  <c r="B15" i="31" l="1"/>
  <c r="C15" i="31"/>
  <c r="D15" i="31"/>
  <c r="B16" i="31"/>
  <c r="C16" i="31"/>
  <c r="D16" i="31"/>
  <c r="B17" i="31"/>
  <c r="C17" i="31"/>
  <c r="D17" i="31"/>
  <c r="D14" i="31"/>
  <c r="D13" i="31"/>
  <c r="C14" i="31"/>
  <c r="C13" i="31"/>
  <c r="B14" i="31"/>
  <c r="B13" i="31"/>
  <c r="D19" i="31" l="1"/>
  <c r="M56" i="28" l="1"/>
  <c r="M48" i="28"/>
  <c r="M40" i="28"/>
  <c r="M32" i="28"/>
  <c r="M24" i="28"/>
  <c r="A19" i="26"/>
  <c r="N22" i="28" l="1"/>
  <c r="A20" i="26"/>
  <c r="E9" i="30"/>
  <c r="E7" i="30"/>
  <c r="E7" i="29"/>
  <c r="E7" i="25"/>
  <c r="I9" i="19"/>
  <c r="E9" i="19"/>
  <c r="E7" i="19"/>
  <c r="J9" i="16"/>
  <c r="E9" i="16"/>
  <c r="E7" i="16"/>
  <c r="D7" i="28"/>
  <c r="A21" i="26" l="1"/>
  <c r="D9" i="12"/>
  <c r="D7" i="12"/>
  <c r="A22" i="26" l="1"/>
  <c r="A23" i="26" l="1"/>
  <c r="M22" i="26"/>
  <c r="N22" i="26"/>
  <c r="O22" i="26"/>
  <c r="L22" i="26"/>
  <c r="L21" i="26"/>
  <c r="L23" i="26" l="1"/>
  <c r="A24" i="26"/>
  <c r="O21" i="26"/>
  <c r="O23" i="26" s="1"/>
  <c r="N21" i="26"/>
  <c r="N23" i="26" s="1"/>
  <c r="M21" i="26"/>
  <c r="M23" i="26" s="1"/>
  <c r="O20" i="26"/>
  <c r="N20" i="26"/>
  <c r="M20" i="26"/>
  <c r="L20" i="26"/>
  <c r="O19" i="26"/>
  <c r="N19" i="26"/>
  <c r="M19" i="26"/>
  <c r="L19" i="26"/>
  <c r="O18" i="26"/>
  <c r="N18" i="26"/>
  <c r="M18" i="26"/>
  <c r="L18" i="26"/>
  <c r="A25" i="26" l="1"/>
  <c r="D13" i="29"/>
  <c r="D14" i="29"/>
  <c r="D15" i="29"/>
  <c r="D16" i="29"/>
  <c r="D12" i="29"/>
  <c r="A26" i="26" l="1"/>
  <c r="A27" i="26" l="1"/>
  <c r="S54" i="30"/>
  <c r="S87" i="30" s="1"/>
  <c r="R54" i="30"/>
  <c r="R86" i="30" s="1"/>
  <c r="Q54" i="30"/>
  <c r="Q79" i="30" s="1"/>
  <c r="P54" i="30"/>
  <c r="P78" i="30" s="1"/>
  <c r="O54" i="30"/>
  <c r="O78" i="30" s="1"/>
  <c r="N54" i="30"/>
  <c r="N84" i="30" s="1"/>
  <c r="M54" i="30"/>
  <c r="M83" i="30" s="1"/>
  <c r="L54" i="30"/>
  <c r="L83" i="30" s="1"/>
  <c r="K54" i="30"/>
  <c r="K87" i="30" s="1"/>
  <c r="J54" i="30"/>
  <c r="J86" i="30" s="1"/>
  <c r="E52" i="30"/>
  <c r="M26" i="29"/>
  <c r="G26" i="29"/>
  <c r="M25" i="29"/>
  <c r="G25" i="29"/>
  <c r="M24" i="29"/>
  <c r="G24" i="29"/>
  <c r="M23" i="29"/>
  <c r="G23" i="29"/>
  <c r="M22" i="29"/>
  <c r="G22" i="29"/>
  <c r="M21" i="29"/>
  <c r="G21" i="29"/>
  <c r="M20" i="29"/>
  <c r="G20" i="29"/>
  <c r="M19" i="29"/>
  <c r="G19" i="29"/>
  <c r="M18" i="29"/>
  <c r="G18" i="29"/>
  <c r="M17" i="29"/>
  <c r="G17" i="29"/>
  <c r="J55" i="30" l="1"/>
  <c r="O58" i="30"/>
  <c r="R77" i="30"/>
  <c r="J79" i="30"/>
  <c r="R55" i="30"/>
  <c r="A28" i="26"/>
  <c r="O60" i="30"/>
  <c r="O66" i="30"/>
  <c r="J61" i="30"/>
  <c r="R71" i="30"/>
  <c r="R63" i="30"/>
  <c r="O74" i="30"/>
  <c r="O56" i="30"/>
  <c r="J64" i="30"/>
  <c r="R56" i="30"/>
  <c r="R64" i="30"/>
  <c r="J71" i="30"/>
  <c r="J72" i="30"/>
  <c r="O77" i="30"/>
  <c r="M58" i="30"/>
  <c r="O55" i="30"/>
  <c r="L61" i="30"/>
  <c r="M64" i="30"/>
  <c r="K65" i="30"/>
  <c r="O68" i="30"/>
  <c r="K72" i="30"/>
  <c r="R79" i="30"/>
  <c r="O82" i="30"/>
  <c r="M56" i="30"/>
  <c r="L55" i="30"/>
  <c r="L79" i="30"/>
  <c r="Q55" i="30"/>
  <c r="S56" i="30"/>
  <c r="M59" i="30"/>
  <c r="O61" i="30"/>
  <c r="L65" i="30"/>
  <c r="J69" i="30"/>
  <c r="M72" i="30"/>
  <c r="M75" i="30"/>
  <c r="K80" i="30"/>
  <c r="O84" i="30"/>
  <c r="K57" i="30"/>
  <c r="O59" i="30"/>
  <c r="R61" i="30"/>
  <c r="S64" i="30"/>
  <c r="S65" i="30"/>
  <c r="O69" i="30"/>
  <c r="R72" i="30"/>
  <c r="O76" i="30"/>
  <c r="M80" i="30"/>
  <c r="L87" i="30"/>
  <c r="K64" i="30"/>
  <c r="M82" i="30"/>
  <c r="J56" i="30"/>
  <c r="L57" i="30"/>
  <c r="J63" i="30"/>
  <c r="L66" i="30"/>
  <c r="R69" i="30"/>
  <c r="S72" i="30"/>
  <c r="J77" i="30"/>
  <c r="S80" i="30"/>
  <c r="K56" i="30"/>
  <c r="S57" i="30"/>
  <c r="L63" i="30"/>
  <c r="M66" i="30"/>
  <c r="L73" i="30"/>
  <c r="L56" i="30"/>
  <c r="L58" i="30"/>
  <c r="L71" i="30"/>
  <c r="L74" i="30"/>
  <c r="L81" i="30"/>
  <c r="M67" i="30"/>
  <c r="M74" i="30"/>
  <c r="L82" i="30"/>
  <c r="N59" i="30"/>
  <c r="P61" i="30"/>
  <c r="N75" i="30"/>
  <c r="P77" i="30"/>
  <c r="Q78" i="30"/>
  <c r="N83" i="30"/>
  <c r="K86" i="30"/>
  <c r="S86" i="30"/>
  <c r="K55" i="30"/>
  <c r="S55" i="30"/>
  <c r="M57" i="30"/>
  <c r="N58" i="30"/>
  <c r="P60" i="30"/>
  <c r="Q61" i="30"/>
  <c r="J62" i="30"/>
  <c r="R62" i="30"/>
  <c r="K63" i="30"/>
  <c r="S63" i="30"/>
  <c r="L64" i="30"/>
  <c r="M65" i="30"/>
  <c r="N66" i="30"/>
  <c r="O67" i="30"/>
  <c r="P68" i="30"/>
  <c r="Q69" i="30"/>
  <c r="J70" i="30"/>
  <c r="R70" i="30"/>
  <c r="K71" i="30"/>
  <c r="S71" i="30"/>
  <c r="L72" i="30"/>
  <c r="M73" i="30"/>
  <c r="N74" i="30"/>
  <c r="O75" i="30"/>
  <c r="P76" i="30"/>
  <c r="Q77" i="30"/>
  <c r="J78" i="30"/>
  <c r="R78" i="30"/>
  <c r="K79" i="30"/>
  <c r="S79" i="30"/>
  <c r="L80" i="30"/>
  <c r="M81" i="30"/>
  <c r="N82" i="30"/>
  <c r="O83" i="30"/>
  <c r="P84" i="30"/>
  <c r="L86" i="30"/>
  <c r="M87" i="30"/>
  <c r="N65" i="30"/>
  <c r="P67" i="30"/>
  <c r="K70" i="30"/>
  <c r="N81" i="30"/>
  <c r="Q84" i="30"/>
  <c r="N67" i="30"/>
  <c r="P69" i="30"/>
  <c r="N57" i="30"/>
  <c r="K62" i="30"/>
  <c r="N73" i="30"/>
  <c r="Q76" i="30"/>
  <c r="P83" i="30"/>
  <c r="M86" i="30"/>
  <c r="N87" i="30"/>
  <c r="M55" i="30"/>
  <c r="N56" i="30"/>
  <c r="O57" i="30"/>
  <c r="P58" i="30"/>
  <c r="Q59" i="30"/>
  <c r="J60" i="30"/>
  <c r="R60" i="30"/>
  <c r="K61" i="30"/>
  <c r="S61" i="30"/>
  <c r="L62" i="30"/>
  <c r="M63" i="30"/>
  <c r="N64" i="30"/>
  <c r="O65" i="30"/>
  <c r="P66" i="30"/>
  <c r="Q67" i="30"/>
  <c r="J68" i="30"/>
  <c r="R68" i="30"/>
  <c r="K69" i="30"/>
  <c r="S69" i="30"/>
  <c r="L70" i="30"/>
  <c r="M71" i="30"/>
  <c r="N72" i="30"/>
  <c r="O73" i="30"/>
  <c r="P74" i="30"/>
  <c r="Q75" i="30"/>
  <c r="J76" i="30"/>
  <c r="R76" i="30"/>
  <c r="K77" i="30"/>
  <c r="S77" i="30"/>
  <c r="L78" i="30"/>
  <c r="M79" i="30"/>
  <c r="N80" i="30"/>
  <c r="O81" i="30"/>
  <c r="P82" i="30"/>
  <c r="Q83" i="30"/>
  <c r="J84" i="30"/>
  <c r="R84" i="30"/>
  <c r="N86" i="30"/>
  <c r="O87" i="30"/>
  <c r="P59" i="30"/>
  <c r="Q68" i="30"/>
  <c r="K78" i="30"/>
  <c r="Q58" i="30"/>
  <c r="J59" i="30"/>
  <c r="R59" i="30"/>
  <c r="K60" i="30"/>
  <c r="S60" i="30"/>
  <c r="M62" i="30"/>
  <c r="N63" i="30"/>
  <c r="O64" i="30"/>
  <c r="P65" i="30"/>
  <c r="Q66" i="30"/>
  <c r="J67" i="30"/>
  <c r="R67" i="30"/>
  <c r="K68" i="30"/>
  <c r="S68" i="30"/>
  <c r="L69" i="30"/>
  <c r="M70" i="30"/>
  <c r="N71" i="30"/>
  <c r="O72" i="30"/>
  <c r="P73" i="30"/>
  <c r="Q74" i="30"/>
  <c r="J75" i="30"/>
  <c r="R75" i="30"/>
  <c r="K76" i="30"/>
  <c r="S76" i="30"/>
  <c r="L77" i="30"/>
  <c r="M78" i="30"/>
  <c r="N79" i="30"/>
  <c r="O80" i="30"/>
  <c r="P81" i="30"/>
  <c r="Q82" i="30"/>
  <c r="J83" i="30"/>
  <c r="R83" i="30"/>
  <c r="K84" i="30"/>
  <c r="S84" i="30"/>
  <c r="O86" i="30"/>
  <c r="P87" i="30"/>
  <c r="P56" i="30"/>
  <c r="Q57" i="30"/>
  <c r="J58" i="30"/>
  <c r="R58" i="30"/>
  <c r="K59" i="30"/>
  <c r="S59" i="30"/>
  <c r="L60" i="30"/>
  <c r="M61" i="30"/>
  <c r="N62" i="30"/>
  <c r="O63" i="30"/>
  <c r="P64" i="30"/>
  <c r="Q65" i="30"/>
  <c r="J66" i="30"/>
  <c r="R66" i="30"/>
  <c r="K67" i="30"/>
  <c r="S67" i="30"/>
  <c r="L68" i="30"/>
  <c r="M69" i="30"/>
  <c r="N70" i="30"/>
  <c r="O71" i="30"/>
  <c r="P72" i="30"/>
  <c r="Q73" i="30"/>
  <c r="J74" i="30"/>
  <c r="R74" i="30"/>
  <c r="K75" i="30"/>
  <c r="S75" i="30"/>
  <c r="L76" i="30"/>
  <c r="M77" i="30"/>
  <c r="N78" i="30"/>
  <c r="O79" i="30"/>
  <c r="P80" i="30"/>
  <c r="Q81" i="30"/>
  <c r="J82" i="30"/>
  <c r="R82" i="30"/>
  <c r="K83" i="30"/>
  <c r="S83" i="30"/>
  <c r="L84" i="30"/>
  <c r="P86" i="30"/>
  <c r="Q87" i="30"/>
  <c r="N60" i="30"/>
  <c r="Q62" i="30"/>
  <c r="Q70" i="30"/>
  <c r="Q60" i="30"/>
  <c r="S62" i="30"/>
  <c r="S70" i="30"/>
  <c r="P75" i="30"/>
  <c r="S78" i="30"/>
  <c r="N55" i="30"/>
  <c r="P57" i="30"/>
  <c r="P55" i="30"/>
  <c r="Q56" i="30"/>
  <c r="J57" i="30"/>
  <c r="R57" i="30"/>
  <c r="K58" i="30"/>
  <c r="S58" i="30"/>
  <c r="L59" i="30"/>
  <c r="M60" i="30"/>
  <c r="N61" i="30"/>
  <c r="O62" i="30"/>
  <c r="P63" i="30"/>
  <c r="Q64" i="30"/>
  <c r="J65" i="30"/>
  <c r="R65" i="30"/>
  <c r="K66" i="30"/>
  <c r="S66" i="30"/>
  <c r="L67" i="30"/>
  <c r="M68" i="30"/>
  <c r="N69" i="30"/>
  <c r="O70" i="30"/>
  <c r="P71" i="30"/>
  <c r="Q72" i="30"/>
  <c r="J73" i="30"/>
  <c r="R73" i="30"/>
  <c r="K74" i="30"/>
  <c r="S74" i="30"/>
  <c r="L75" i="30"/>
  <c r="M76" i="30"/>
  <c r="N77" i="30"/>
  <c r="P79" i="30"/>
  <c r="Q80" i="30"/>
  <c r="J81" i="30"/>
  <c r="R81" i="30"/>
  <c r="K82" i="30"/>
  <c r="S82" i="30"/>
  <c r="M84" i="30"/>
  <c r="Q86" i="30"/>
  <c r="J87" i="30"/>
  <c r="R87" i="30"/>
  <c r="P62" i="30"/>
  <c r="Q63" i="30"/>
  <c r="N68" i="30"/>
  <c r="P70" i="30"/>
  <c r="Q71" i="30"/>
  <c r="K73" i="30"/>
  <c r="S73" i="30"/>
  <c r="N76" i="30"/>
  <c r="J80" i="30"/>
  <c r="R80" i="30"/>
  <c r="K81" i="30"/>
  <c r="S81" i="30"/>
  <c r="A29" i="26" l="1"/>
  <c r="E70" i="28"/>
  <c r="I70" i="28"/>
  <c r="B76" i="28"/>
  <c r="C76" i="28" s="1"/>
  <c r="D76" i="28"/>
  <c r="F76" i="28"/>
  <c r="H75" i="28" s="1"/>
  <c r="G75" i="28" s="1"/>
  <c r="I76" i="28" s="1"/>
  <c r="E78" i="28"/>
  <c r="I78" i="28"/>
  <c r="B84" i="28"/>
  <c r="C84" i="28" s="1"/>
  <c r="D84" i="28"/>
  <c r="F84" i="28"/>
  <c r="H83" i="28" s="1"/>
  <c r="E86" i="28"/>
  <c r="I86" i="28"/>
  <c r="B92" i="28"/>
  <c r="C92" i="28" s="1"/>
  <c r="D92" i="28"/>
  <c r="F92" i="28"/>
  <c r="H91" i="28" s="1"/>
  <c r="G91" i="28" s="1"/>
  <c r="I92" i="28" s="1"/>
  <c r="E94" i="28"/>
  <c r="I94" i="28"/>
  <c r="B100" i="28"/>
  <c r="C100" i="28" s="1"/>
  <c r="D100" i="28"/>
  <c r="F100" i="28"/>
  <c r="H99" i="28" s="1"/>
  <c r="E102" i="28"/>
  <c r="I102" i="28"/>
  <c r="B108" i="28"/>
  <c r="C108" i="28" s="1"/>
  <c r="D108" i="28"/>
  <c r="F108" i="28"/>
  <c r="H107" i="28" s="1"/>
  <c r="G107" i="28" s="1"/>
  <c r="I108" i="28" s="1"/>
  <c r="E110" i="28"/>
  <c r="I110" i="28"/>
  <c r="B116" i="28"/>
  <c r="C116" i="28" s="1"/>
  <c r="D116" i="28"/>
  <c r="F116" i="28"/>
  <c r="H115" i="28" s="1"/>
  <c r="E118" i="28"/>
  <c r="I118" i="28"/>
  <c r="B124" i="28"/>
  <c r="C124" i="28" s="1"/>
  <c r="D124" i="28"/>
  <c r="F124" i="28"/>
  <c r="H123" i="28" s="1"/>
  <c r="G123" i="28" s="1"/>
  <c r="I124" i="28" s="1"/>
  <c r="E126" i="28"/>
  <c r="I126" i="28"/>
  <c r="B132" i="28"/>
  <c r="C132" i="28" s="1"/>
  <c r="D132" i="28"/>
  <c r="F132" i="28"/>
  <c r="H131" i="28" s="1"/>
  <c r="E134" i="28"/>
  <c r="I134" i="28"/>
  <c r="B140" i="28"/>
  <c r="C140" i="28" s="1"/>
  <c r="D140" i="28"/>
  <c r="F140" i="28"/>
  <c r="H139" i="28" s="1"/>
  <c r="G139" i="28" s="1"/>
  <c r="I140" i="28" s="1"/>
  <c r="E84" i="28" l="1"/>
  <c r="A30" i="26"/>
  <c r="E108" i="28"/>
  <c r="E116" i="28"/>
  <c r="E124" i="28"/>
  <c r="E76" i="28"/>
  <c r="E140" i="28"/>
  <c r="E92" i="28"/>
  <c r="E100" i="28"/>
  <c r="E132" i="28"/>
  <c r="G115" i="28"/>
  <c r="I116" i="28" s="1"/>
  <c r="G83" i="28"/>
  <c r="I84" i="28" s="1"/>
  <c r="G131" i="28"/>
  <c r="I132" i="28" s="1"/>
  <c r="G99" i="28"/>
  <c r="I100" i="28" s="1"/>
  <c r="J13" i="12"/>
  <c r="A31" i="26" l="1"/>
  <c r="E52" i="19"/>
  <c r="H9" i="12"/>
  <c r="A32" i="26" l="1"/>
  <c r="G17" i="25"/>
  <c r="G18" i="25"/>
  <c r="G19" i="25"/>
  <c r="G20" i="25"/>
  <c r="G21" i="25"/>
  <c r="G22" i="25"/>
  <c r="G23" i="25"/>
  <c r="G24" i="25"/>
  <c r="G25" i="25"/>
  <c r="G26" i="25"/>
  <c r="A33" i="26" l="1"/>
  <c r="B28" i="28"/>
  <c r="C28" i="28" s="1"/>
  <c r="B68" i="28"/>
  <c r="C68" i="28" s="1"/>
  <c r="I62" i="28"/>
  <c r="E62" i="28"/>
  <c r="B60" i="28"/>
  <c r="C60" i="28" s="1"/>
  <c r="I54" i="28"/>
  <c r="E54" i="28"/>
  <c r="B52" i="28"/>
  <c r="C52" i="28" s="1"/>
  <c r="I46" i="28"/>
  <c r="E46" i="28"/>
  <c r="B44" i="28"/>
  <c r="C44" i="28" s="1"/>
  <c r="I38" i="28"/>
  <c r="E38" i="28"/>
  <c r="B36" i="28"/>
  <c r="C36" i="28" s="1"/>
  <c r="I30" i="28"/>
  <c r="E30" i="28"/>
  <c r="I22" i="28"/>
  <c r="E22" i="28"/>
  <c r="J9" i="28"/>
  <c r="H9" i="28"/>
  <c r="D9" i="28"/>
  <c r="A34" i="26" l="1"/>
  <c r="E9" i="25"/>
  <c r="E9" i="29"/>
  <c r="J9" i="25"/>
  <c r="I9" i="30"/>
  <c r="J9" i="29"/>
  <c r="D68" i="28"/>
  <c r="E68" i="28" s="1"/>
  <c r="F154" i="26"/>
  <c r="G154" i="26"/>
  <c r="H154" i="26"/>
  <c r="E154" i="26"/>
  <c r="F98" i="26"/>
  <c r="G98" i="26"/>
  <c r="H98" i="26"/>
  <c r="E98" i="26"/>
  <c r="F126" i="26"/>
  <c r="G126" i="26"/>
  <c r="H126" i="26"/>
  <c r="E126" i="26"/>
  <c r="E42" i="26"/>
  <c r="F42" i="26"/>
  <c r="G42" i="26"/>
  <c r="E70" i="26"/>
  <c r="F70" i="26"/>
  <c r="G70" i="26"/>
  <c r="H70" i="26"/>
  <c r="H42" i="26"/>
  <c r="A35" i="26" l="1"/>
  <c r="E45" i="12"/>
  <c r="F60" i="28" s="1"/>
  <c r="H59" i="28" s="1"/>
  <c r="G59" i="28" s="1"/>
  <c r="I60" i="28" s="1"/>
  <c r="H16" i="29"/>
  <c r="H45" i="12"/>
  <c r="D60" i="28" s="1"/>
  <c r="E60" i="28" s="1"/>
  <c r="J16" i="29" s="1"/>
  <c r="I16" i="29"/>
  <c r="E38" i="12"/>
  <c r="F52" i="28" s="1"/>
  <c r="H51" i="28" s="1"/>
  <c r="G51" i="28" s="1"/>
  <c r="H15" i="29"/>
  <c r="H38" i="12"/>
  <c r="D52" i="28" s="1"/>
  <c r="E52" i="28" s="1"/>
  <c r="J15" i="29" s="1"/>
  <c r="I15" i="29"/>
  <c r="E31" i="12"/>
  <c r="F44" i="28" s="1"/>
  <c r="H43" i="28" s="1"/>
  <c r="G43" i="28" s="1"/>
  <c r="I44" i="28" s="1"/>
  <c r="H14" i="29"/>
  <c r="H31" i="12"/>
  <c r="D44" i="28" s="1"/>
  <c r="E44" i="28" s="1"/>
  <c r="J14" i="29" s="1"/>
  <c r="I14" i="29"/>
  <c r="E24" i="12"/>
  <c r="F36" i="28" s="1"/>
  <c r="H35" i="28" s="1"/>
  <c r="G35" i="28" s="1"/>
  <c r="I36" i="28" s="1"/>
  <c r="H13" i="29"/>
  <c r="H24" i="12"/>
  <c r="D36" i="28" s="1"/>
  <c r="E36" i="28" s="1"/>
  <c r="J13" i="29" s="1"/>
  <c r="I13" i="29"/>
  <c r="E17" i="12"/>
  <c r="F28" i="28" s="1"/>
  <c r="H27" i="28" s="1"/>
  <c r="G27" i="28" s="1"/>
  <c r="I28" i="28" s="1"/>
  <c r="H12" i="29"/>
  <c r="H17" i="12"/>
  <c r="D28" i="28" s="1"/>
  <c r="E28" i="28" s="1"/>
  <c r="J12" i="29" s="1"/>
  <c r="I12" i="29"/>
  <c r="F68" i="28"/>
  <c r="H67" i="28" s="1"/>
  <c r="G67" i="28" s="1"/>
  <c r="I68" i="28" s="1"/>
  <c r="K12" i="29" l="1"/>
  <c r="I12" i="16"/>
  <c r="A36" i="26"/>
  <c r="I16" i="16"/>
  <c r="K16" i="29"/>
  <c r="I52" i="28"/>
  <c r="I14" i="16"/>
  <c r="K14" i="29"/>
  <c r="I13" i="16"/>
  <c r="K13" i="29"/>
  <c r="A37" i="26" l="1"/>
  <c r="I15" i="16"/>
  <c r="K15" i="29"/>
  <c r="M17" i="25"/>
  <c r="M18" i="25"/>
  <c r="M19" i="25"/>
  <c r="M20" i="25"/>
  <c r="M21" i="25"/>
  <c r="M22" i="25"/>
  <c r="M23" i="25"/>
  <c r="M24" i="25"/>
  <c r="M25" i="25"/>
  <c r="M26" i="25"/>
  <c r="E13" i="16"/>
  <c r="M17" i="16"/>
  <c r="M18" i="16"/>
  <c r="M19" i="16"/>
  <c r="M20" i="16"/>
  <c r="M21" i="16"/>
  <c r="M22" i="16"/>
  <c r="M23" i="16"/>
  <c r="M24" i="16"/>
  <c r="M25" i="16"/>
  <c r="M26" i="16"/>
  <c r="F26" i="16"/>
  <c r="F25" i="16"/>
  <c r="F24" i="16"/>
  <c r="F23" i="16"/>
  <c r="F22" i="16"/>
  <c r="F21" i="16"/>
  <c r="F20" i="16"/>
  <c r="E26" i="16"/>
  <c r="E25" i="16"/>
  <c r="E24" i="16"/>
  <c r="E23" i="16"/>
  <c r="E22" i="16"/>
  <c r="E21" i="16"/>
  <c r="E20" i="16"/>
  <c r="J20" i="12"/>
  <c r="E22" i="12" s="1"/>
  <c r="A38" i="26" l="1"/>
  <c r="E13" i="29"/>
  <c r="B4" i="31"/>
  <c r="P13" i="19"/>
  <c r="P13" i="30"/>
  <c r="P53" i="30"/>
  <c r="Q53" i="19"/>
  <c r="Q13" i="30"/>
  <c r="Q53" i="30"/>
  <c r="R13" i="19"/>
  <c r="R53" i="30"/>
  <c r="R13" i="30"/>
  <c r="S53" i="19"/>
  <c r="S53" i="30"/>
  <c r="S13" i="30"/>
  <c r="O53" i="19"/>
  <c r="O13" i="30"/>
  <c r="O53" i="30"/>
  <c r="M13" i="19"/>
  <c r="M53" i="30"/>
  <c r="M13" i="30"/>
  <c r="N13" i="19"/>
  <c r="N13" i="30"/>
  <c r="N53" i="30"/>
  <c r="F53" i="19"/>
  <c r="F13" i="30"/>
  <c r="F53" i="30"/>
  <c r="I59" i="30"/>
  <c r="P53" i="19"/>
  <c r="M53" i="19"/>
  <c r="O13" i="19"/>
  <c r="S13" i="19"/>
  <c r="R53" i="19"/>
  <c r="Q13" i="19"/>
  <c r="N53" i="19"/>
  <c r="A39" i="26" l="1"/>
  <c r="S54" i="19"/>
  <c r="I26" i="16"/>
  <c r="R54" i="19"/>
  <c r="I25" i="16"/>
  <c r="I24" i="16"/>
  <c r="Q54" i="19"/>
  <c r="P54" i="19"/>
  <c r="I23" i="16"/>
  <c r="I22" i="16"/>
  <c r="O54" i="19"/>
  <c r="N54" i="19"/>
  <c r="I21" i="16"/>
  <c r="I20" i="16"/>
  <c r="M54" i="19"/>
  <c r="A40" i="26" l="1"/>
  <c r="S64" i="19"/>
  <c r="S81" i="19"/>
  <c r="S65" i="19"/>
  <c r="S84" i="19"/>
  <c r="S60" i="19"/>
  <c r="S69" i="19"/>
  <c r="S70" i="19"/>
  <c r="S79" i="19"/>
  <c r="S55" i="19"/>
  <c r="S73" i="19"/>
  <c r="S57" i="19"/>
  <c r="S75" i="19"/>
  <c r="S59" i="19"/>
  <c r="S78" i="19"/>
  <c r="S63" i="19"/>
  <c r="S67" i="19"/>
  <c r="S71" i="19"/>
  <c r="S83" i="19"/>
  <c r="S76" i="19"/>
  <c r="S66" i="19"/>
  <c r="S74" i="19"/>
  <c r="S82" i="19"/>
  <c r="S56" i="19"/>
  <c r="S68" i="19"/>
  <c r="S72" i="19"/>
  <c r="S80" i="19"/>
  <c r="S87" i="19"/>
  <c r="S61" i="19"/>
  <c r="S77" i="19"/>
  <c r="S86" i="19"/>
  <c r="S58" i="19"/>
  <c r="S62" i="19"/>
  <c r="R55" i="19"/>
  <c r="R57" i="19"/>
  <c r="R59" i="19"/>
  <c r="R61" i="19"/>
  <c r="R63" i="19"/>
  <c r="R65" i="19"/>
  <c r="R67" i="19"/>
  <c r="R69" i="19"/>
  <c r="R71" i="19"/>
  <c r="R73" i="19"/>
  <c r="R75" i="19"/>
  <c r="R77" i="19"/>
  <c r="R79" i="19"/>
  <c r="R81" i="19"/>
  <c r="R83" i="19"/>
  <c r="R86" i="19"/>
  <c r="R60" i="19"/>
  <c r="R68" i="19"/>
  <c r="R72" i="19"/>
  <c r="R76" i="19"/>
  <c r="R80" i="19"/>
  <c r="R84" i="19"/>
  <c r="R56" i="19"/>
  <c r="R58" i="19"/>
  <c r="R62" i="19"/>
  <c r="R64" i="19"/>
  <c r="R66" i="19"/>
  <c r="R70" i="19"/>
  <c r="R74" i="19"/>
  <c r="R78" i="19"/>
  <c r="R82" i="19"/>
  <c r="R87" i="19"/>
  <c r="Q55" i="19"/>
  <c r="Q59" i="19"/>
  <c r="Q63" i="19"/>
  <c r="Q67" i="19"/>
  <c r="Q71" i="19"/>
  <c r="Q75" i="19"/>
  <c r="Q79" i="19"/>
  <c r="Q83" i="19"/>
  <c r="Q82" i="19"/>
  <c r="Q87" i="19"/>
  <c r="Q68" i="19"/>
  <c r="Q80" i="19"/>
  <c r="Q58" i="19"/>
  <c r="Q62" i="19"/>
  <c r="Q66" i="19"/>
  <c r="Q70" i="19"/>
  <c r="Q74" i="19"/>
  <c r="Q78" i="19"/>
  <c r="Q64" i="19"/>
  <c r="Q84" i="19"/>
  <c r="Q57" i="19"/>
  <c r="Q61" i="19"/>
  <c r="Q65" i="19"/>
  <c r="Q69" i="19"/>
  <c r="Q73" i="19"/>
  <c r="Q77" i="19"/>
  <c r="Q81" i="19"/>
  <c r="Q86" i="19"/>
  <c r="Q56" i="19"/>
  <c r="Q60" i="19"/>
  <c r="Q72" i="19"/>
  <c r="Q76" i="19"/>
  <c r="P55" i="19"/>
  <c r="P58" i="19"/>
  <c r="P60" i="19"/>
  <c r="P62" i="19"/>
  <c r="P65" i="19"/>
  <c r="P67" i="19"/>
  <c r="P70" i="19"/>
  <c r="P73" i="19"/>
  <c r="P76" i="19"/>
  <c r="P79" i="19"/>
  <c r="P82" i="19"/>
  <c r="P86" i="19"/>
  <c r="P56" i="19"/>
  <c r="P59" i="19"/>
  <c r="P61" i="19"/>
  <c r="P63" i="19"/>
  <c r="P66" i="19"/>
  <c r="P69" i="19"/>
  <c r="P71" i="19"/>
  <c r="P74" i="19"/>
  <c r="P77" i="19"/>
  <c r="P78" i="19"/>
  <c r="P81" i="19"/>
  <c r="P84" i="19"/>
  <c r="P57" i="19"/>
  <c r="P64" i="19"/>
  <c r="P68" i="19"/>
  <c r="P72" i="19"/>
  <c r="P75" i="19"/>
  <c r="P80" i="19"/>
  <c r="P83" i="19"/>
  <c r="P87" i="19"/>
  <c r="O55" i="19"/>
  <c r="O59" i="19"/>
  <c r="O63" i="19"/>
  <c r="O67" i="19"/>
  <c r="O71" i="19"/>
  <c r="O75" i="19"/>
  <c r="O79" i="19"/>
  <c r="O83" i="19"/>
  <c r="O58" i="19"/>
  <c r="O70" i="19"/>
  <c r="O82" i="19"/>
  <c r="O56" i="19"/>
  <c r="O60" i="19"/>
  <c r="O64" i="19"/>
  <c r="O68" i="19"/>
  <c r="O72" i="19"/>
  <c r="O76" i="19"/>
  <c r="O80" i="19"/>
  <c r="O84" i="19"/>
  <c r="O62" i="19"/>
  <c r="O74" i="19"/>
  <c r="O87" i="19"/>
  <c r="O57" i="19"/>
  <c r="O61" i="19"/>
  <c r="O65" i="19"/>
  <c r="O69" i="19"/>
  <c r="O73" i="19"/>
  <c r="O77" i="19"/>
  <c r="O81" i="19"/>
  <c r="O86" i="19"/>
  <c r="O66" i="19"/>
  <c r="O78" i="19"/>
  <c r="N55" i="19"/>
  <c r="N57" i="19"/>
  <c r="N59" i="19"/>
  <c r="N61" i="19"/>
  <c r="N63" i="19"/>
  <c r="N65" i="19"/>
  <c r="N67" i="19"/>
  <c r="N69" i="19"/>
  <c r="N71" i="19"/>
  <c r="N73" i="19"/>
  <c r="N75" i="19"/>
  <c r="N77" i="19"/>
  <c r="N79" i="19"/>
  <c r="N81" i="19"/>
  <c r="N83" i="19"/>
  <c r="N86" i="19"/>
  <c r="N56" i="19"/>
  <c r="N62" i="19"/>
  <c r="N66" i="19"/>
  <c r="N68" i="19"/>
  <c r="N74" i="19"/>
  <c r="N76" i="19"/>
  <c r="N80" i="19"/>
  <c r="N87" i="19"/>
  <c r="N58" i="19"/>
  <c r="N60" i="19"/>
  <c r="N64" i="19"/>
  <c r="N70" i="19"/>
  <c r="N72" i="19"/>
  <c r="N78" i="19"/>
  <c r="N82" i="19"/>
  <c r="N84" i="19"/>
  <c r="M55" i="19"/>
  <c r="M59" i="19"/>
  <c r="M63" i="19"/>
  <c r="M67" i="19"/>
  <c r="M71" i="19"/>
  <c r="M75" i="19"/>
  <c r="M79" i="19"/>
  <c r="M83" i="19"/>
  <c r="M87" i="19"/>
  <c r="M64" i="19"/>
  <c r="M76" i="19"/>
  <c r="M84" i="19"/>
  <c r="M58" i="19"/>
  <c r="M62" i="19"/>
  <c r="M66" i="19"/>
  <c r="M70" i="19"/>
  <c r="M74" i="19"/>
  <c r="M78" i="19"/>
  <c r="M82" i="19"/>
  <c r="M68" i="19"/>
  <c r="M57" i="19"/>
  <c r="M61" i="19"/>
  <c r="M65" i="19"/>
  <c r="M69" i="19"/>
  <c r="M73" i="19"/>
  <c r="M77" i="19"/>
  <c r="M81" i="19"/>
  <c r="M86" i="19"/>
  <c r="M56" i="19"/>
  <c r="M60" i="19"/>
  <c r="M72" i="19"/>
  <c r="M80" i="19"/>
  <c r="A41" i="26" l="1"/>
  <c r="F19" i="16"/>
  <c r="F17" i="16"/>
  <c r="F18" i="16"/>
  <c r="E19" i="16"/>
  <c r="E18" i="16"/>
  <c r="E17" i="16"/>
  <c r="J53" i="30" l="1"/>
  <c r="J13" i="30"/>
  <c r="K53" i="30"/>
  <c r="K13" i="30"/>
  <c r="L53" i="30"/>
  <c r="L13" i="30"/>
  <c r="L13" i="19"/>
  <c r="L53" i="19"/>
  <c r="J13" i="19"/>
  <c r="J53" i="19"/>
  <c r="K53" i="19"/>
  <c r="K13" i="19"/>
  <c r="J41" i="12"/>
  <c r="E43" i="12" s="1"/>
  <c r="J34" i="12"/>
  <c r="E36" i="12" s="1"/>
  <c r="J27" i="12"/>
  <c r="E29" i="12" s="1"/>
  <c r="E15" i="12"/>
  <c r="A46" i="26" l="1"/>
  <c r="I19" i="16"/>
  <c r="I18" i="16"/>
  <c r="A47" i="26" l="1"/>
  <c r="K54" i="19"/>
  <c r="G25" i="16"/>
  <c r="K25" i="16" s="1"/>
  <c r="G22" i="16"/>
  <c r="K22" i="16" s="1"/>
  <c r="G24" i="16"/>
  <c r="K24" i="16" s="1"/>
  <c r="G23" i="16"/>
  <c r="K23" i="16" s="1"/>
  <c r="G21" i="16"/>
  <c r="K21" i="16" s="1"/>
  <c r="G20" i="16"/>
  <c r="K20" i="16" s="1"/>
  <c r="G26" i="16"/>
  <c r="K26" i="16" s="1"/>
  <c r="G18" i="16"/>
  <c r="G19" i="16"/>
  <c r="K19" i="16" s="1"/>
  <c r="A48" i="26" l="1"/>
  <c r="K55" i="19"/>
  <c r="K56" i="19"/>
  <c r="K71" i="19"/>
  <c r="K84" i="19"/>
  <c r="K60" i="19"/>
  <c r="K81" i="19"/>
  <c r="K72" i="19"/>
  <c r="K58" i="19"/>
  <c r="K57" i="19"/>
  <c r="K73" i="19"/>
  <c r="K61" i="19"/>
  <c r="K67" i="19"/>
  <c r="K79" i="19"/>
  <c r="K59" i="19"/>
  <c r="K63" i="19"/>
  <c r="K75" i="19"/>
  <c r="K66" i="19"/>
  <c r="K87" i="19"/>
  <c r="K64" i="19"/>
  <c r="K62" i="19"/>
  <c r="K74" i="19"/>
  <c r="K83" i="19"/>
  <c r="K65" i="19"/>
  <c r="K76" i="19"/>
  <c r="K80" i="19"/>
  <c r="K78" i="19"/>
  <c r="K77" i="19"/>
  <c r="K68" i="19"/>
  <c r="K82" i="19"/>
  <c r="K70" i="19"/>
  <c r="K69" i="19"/>
  <c r="K86" i="19"/>
  <c r="L54" i="19"/>
  <c r="K18" i="16"/>
  <c r="M13" i="12"/>
  <c r="A49" i="26" l="1"/>
  <c r="L75" i="19"/>
  <c r="L60" i="19"/>
  <c r="L79" i="19"/>
  <c r="L77" i="19"/>
  <c r="L76" i="19"/>
  <c r="L59" i="19"/>
  <c r="L61" i="19"/>
  <c r="L68" i="19"/>
  <c r="L69" i="19"/>
  <c r="L71" i="19"/>
  <c r="L72" i="19"/>
  <c r="L55" i="19"/>
  <c r="L70" i="19"/>
  <c r="L78" i="19"/>
  <c r="L80" i="19"/>
  <c r="L56" i="19"/>
  <c r="L63" i="19"/>
  <c r="L83" i="19"/>
  <c r="L65" i="19"/>
  <c r="L66" i="19"/>
  <c r="L81" i="19"/>
  <c r="L57" i="19"/>
  <c r="L82" i="19"/>
  <c r="L73" i="19"/>
  <c r="L64" i="19"/>
  <c r="L74" i="19"/>
  <c r="L58" i="19"/>
  <c r="L84" i="19"/>
  <c r="L62" i="19"/>
  <c r="L86" i="19"/>
  <c r="L67" i="19"/>
  <c r="L87" i="19"/>
  <c r="A50" i="26" l="1"/>
  <c r="I17" i="16"/>
  <c r="F14" i="16"/>
  <c r="F15" i="16"/>
  <c r="F16" i="16"/>
  <c r="F13" i="16"/>
  <c r="F12" i="16"/>
  <c r="E16" i="16"/>
  <c r="E15" i="16"/>
  <c r="E14" i="16"/>
  <c r="E14" i="29" l="1"/>
  <c r="B5" i="31"/>
  <c r="E15" i="29"/>
  <c r="B6" i="31"/>
  <c r="F16" i="29"/>
  <c r="C7" i="31"/>
  <c r="E16" i="29"/>
  <c r="B7" i="31"/>
  <c r="F12" i="29"/>
  <c r="C3" i="31"/>
  <c r="F14" i="29"/>
  <c r="C5" i="31"/>
  <c r="F13" i="29"/>
  <c r="G13" i="29" s="1"/>
  <c r="L13" i="29" s="1"/>
  <c r="C4" i="31"/>
  <c r="F15" i="29"/>
  <c r="C6" i="31"/>
  <c r="A51" i="26"/>
  <c r="I53" i="19"/>
  <c r="I13" i="30"/>
  <c r="I53" i="30"/>
  <c r="H13" i="30"/>
  <c r="H53" i="30"/>
  <c r="G53" i="19"/>
  <c r="G13" i="30"/>
  <c r="G53" i="30"/>
  <c r="H53" i="19"/>
  <c r="H13" i="19"/>
  <c r="I13" i="19"/>
  <c r="G13" i="19"/>
  <c r="M13" i="29" l="1"/>
  <c r="F54" i="30" s="1"/>
  <c r="G15" i="29"/>
  <c r="M15" i="29" s="1"/>
  <c r="H54" i="30" s="1"/>
  <c r="H65" i="30" s="1"/>
  <c r="G16" i="29"/>
  <c r="L16" i="29" s="1"/>
  <c r="G14" i="29"/>
  <c r="L14" i="29" s="1"/>
  <c r="F61" i="30"/>
  <c r="F65" i="30"/>
  <c r="A52" i="26"/>
  <c r="M14" i="29"/>
  <c r="G54" i="30" s="1"/>
  <c r="F57" i="30"/>
  <c r="F78" i="30"/>
  <c r="F70" i="30"/>
  <c r="Z70" i="30" s="1"/>
  <c r="F73" i="30"/>
  <c r="F58" i="30"/>
  <c r="F66" i="30"/>
  <c r="F71" i="30"/>
  <c r="F69" i="30"/>
  <c r="F79" i="30"/>
  <c r="F72" i="30"/>
  <c r="F74" i="30"/>
  <c r="F81" i="30"/>
  <c r="F59" i="30"/>
  <c r="F87" i="30"/>
  <c r="F86" i="30"/>
  <c r="F62" i="30"/>
  <c r="F55" i="30"/>
  <c r="F82" i="30"/>
  <c r="F83" i="30"/>
  <c r="F77" i="30"/>
  <c r="F85" i="30"/>
  <c r="F68" i="30"/>
  <c r="F64" i="30"/>
  <c r="F56" i="30"/>
  <c r="F60" i="30"/>
  <c r="F75" i="30"/>
  <c r="F63" i="30"/>
  <c r="F84" i="30"/>
  <c r="F80" i="30"/>
  <c r="F76" i="30"/>
  <c r="F67" i="30"/>
  <c r="M16" i="29"/>
  <c r="I54" i="30" s="1"/>
  <c r="J54" i="19"/>
  <c r="G17" i="16"/>
  <c r="L15" i="29" l="1"/>
  <c r="I65" i="30"/>
  <c r="I61" i="30"/>
  <c r="F4" i="31"/>
  <c r="Z78" i="30"/>
  <c r="G75" i="30"/>
  <c r="G65" i="30"/>
  <c r="H4" i="31"/>
  <c r="Z62" i="30"/>
  <c r="A53" i="26"/>
  <c r="G82" i="30"/>
  <c r="G71" i="30"/>
  <c r="G67" i="30"/>
  <c r="G69" i="30"/>
  <c r="G85" i="30"/>
  <c r="G77" i="30"/>
  <c r="G79" i="30"/>
  <c r="G56" i="30"/>
  <c r="G55" i="30"/>
  <c r="G73" i="30"/>
  <c r="G84" i="30"/>
  <c r="G78" i="30"/>
  <c r="G60" i="30"/>
  <c r="G80" i="30"/>
  <c r="G72" i="30"/>
  <c r="G70" i="30"/>
  <c r="AA70" i="30" s="1"/>
  <c r="G83" i="30"/>
  <c r="G57" i="30"/>
  <c r="G64" i="30"/>
  <c r="G87" i="30"/>
  <c r="G61" i="30"/>
  <c r="G74" i="30"/>
  <c r="G59" i="30"/>
  <c r="G62" i="30"/>
  <c r="G86" i="30"/>
  <c r="G58" i="30"/>
  <c r="G63" i="30"/>
  <c r="G66" i="30"/>
  <c r="G68" i="30"/>
  <c r="G76" i="30"/>
  <c r="G81" i="30"/>
  <c r="I73" i="30"/>
  <c r="I85" i="30"/>
  <c r="I80" i="30"/>
  <c r="I62" i="30"/>
  <c r="I58" i="30"/>
  <c r="I56" i="30"/>
  <c r="I75" i="30"/>
  <c r="I60" i="30"/>
  <c r="I76" i="30"/>
  <c r="I82" i="30"/>
  <c r="I57" i="30"/>
  <c r="I77" i="30"/>
  <c r="I63" i="30"/>
  <c r="I74" i="30"/>
  <c r="I68" i="30"/>
  <c r="I84" i="30"/>
  <c r="I87" i="30"/>
  <c r="I66" i="30"/>
  <c r="I86" i="30"/>
  <c r="I67" i="30"/>
  <c r="I78" i="30"/>
  <c r="I72" i="30"/>
  <c r="I79" i="30"/>
  <c r="I71" i="30"/>
  <c r="I55" i="30"/>
  <c r="I70" i="30"/>
  <c r="AC70" i="30" s="1"/>
  <c r="I69" i="30"/>
  <c r="I64" i="30"/>
  <c r="I83" i="30"/>
  <c r="I81" i="30"/>
  <c r="H59" i="30"/>
  <c r="H55" i="30"/>
  <c r="H56" i="30"/>
  <c r="H86" i="30"/>
  <c r="H79" i="30"/>
  <c r="H67" i="30"/>
  <c r="H84" i="30"/>
  <c r="H63" i="30"/>
  <c r="H83" i="30"/>
  <c r="H82" i="30"/>
  <c r="H58" i="30"/>
  <c r="H74" i="30"/>
  <c r="H81" i="30"/>
  <c r="H70" i="30"/>
  <c r="AB70" i="30" s="1"/>
  <c r="H76" i="30"/>
  <c r="H66" i="30"/>
  <c r="H71" i="30"/>
  <c r="H78" i="30"/>
  <c r="H73" i="30"/>
  <c r="H61" i="30"/>
  <c r="H80" i="30"/>
  <c r="H72" i="30"/>
  <c r="H68" i="30"/>
  <c r="H87" i="30"/>
  <c r="H60" i="30"/>
  <c r="H75" i="30"/>
  <c r="H64" i="30"/>
  <c r="H77" i="30"/>
  <c r="H85" i="30"/>
  <c r="H62" i="30"/>
  <c r="H69" i="30"/>
  <c r="H57" i="30"/>
  <c r="J87" i="19"/>
  <c r="J58" i="19"/>
  <c r="J72" i="19"/>
  <c r="J80" i="19"/>
  <c r="J62" i="19"/>
  <c r="J57" i="19"/>
  <c r="J73" i="19"/>
  <c r="J78" i="19"/>
  <c r="J55" i="19"/>
  <c r="J70" i="19"/>
  <c r="J76" i="19"/>
  <c r="J66" i="19"/>
  <c r="J86" i="19"/>
  <c r="J74" i="19"/>
  <c r="J59" i="19"/>
  <c r="J61" i="19"/>
  <c r="J65" i="19"/>
  <c r="J69" i="19"/>
  <c r="J56" i="19"/>
  <c r="J64" i="19"/>
  <c r="J83" i="19"/>
  <c r="J77" i="19"/>
  <c r="J81" i="19"/>
  <c r="J82" i="19"/>
  <c r="J71" i="19"/>
  <c r="J84" i="19"/>
  <c r="J60" i="19"/>
  <c r="J67" i="19"/>
  <c r="J68" i="19"/>
  <c r="J75" i="19"/>
  <c r="J63" i="19"/>
  <c r="J79" i="19"/>
  <c r="G12" i="16"/>
  <c r="K12" i="16" s="1"/>
  <c r="K17" i="16"/>
  <c r="F7" i="31" l="1"/>
  <c r="AC78" i="30"/>
  <c r="H5" i="31"/>
  <c r="AA62" i="30"/>
  <c r="F5" i="31"/>
  <c r="AA78" i="30"/>
  <c r="H6" i="31"/>
  <c r="AB62" i="30"/>
  <c r="F6" i="31"/>
  <c r="AB78" i="30"/>
  <c r="H7" i="31"/>
  <c r="AC62" i="30"/>
  <c r="A54" i="26"/>
  <c r="M12" i="16"/>
  <c r="D3" i="31" s="1"/>
  <c r="E54" i="19"/>
  <c r="F13" i="19"/>
  <c r="E56" i="19" l="1"/>
  <c r="E60" i="19"/>
  <c r="E64" i="19"/>
  <c r="E68" i="19"/>
  <c r="E72" i="19"/>
  <c r="E76" i="19"/>
  <c r="E80" i="19"/>
  <c r="E84" i="19"/>
  <c r="E55" i="19"/>
  <c r="E67" i="19"/>
  <c r="E71" i="19"/>
  <c r="E83" i="19"/>
  <c r="E57" i="19"/>
  <c r="E61" i="19"/>
  <c r="E65" i="19"/>
  <c r="E69" i="19"/>
  <c r="E73" i="19"/>
  <c r="E77" i="19"/>
  <c r="E81" i="19"/>
  <c r="E58" i="19"/>
  <c r="E62" i="19"/>
  <c r="E70" i="19"/>
  <c r="E78" i="19"/>
  <c r="E82" i="19"/>
  <c r="E86" i="19"/>
  <c r="E63" i="19"/>
  <c r="E75" i="19"/>
  <c r="E79" i="19"/>
  <c r="E87" i="19"/>
  <c r="A55" i="26"/>
  <c r="E12" i="16"/>
  <c r="A56" i="26" l="1"/>
  <c r="H13" i="31"/>
  <c r="E12" i="29"/>
  <c r="G12" i="29" s="1"/>
  <c r="L12" i="29" s="1"/>
  <c r="B3" i="31"/>
  <c r="F13" i="31"/>
  <c r="E53" i="19"/>
  <c r="E53" i="30"/>
  <c r="E13" i="30"/>
  <c r="E13" i="19"/>
  <c r="M12" i="29" l="1"/>
  <c r="E54" i="30" s="1"/>
  <c r="E70" i="30" s="1"/>
  <c r="E61" i="30"/>
  <c r="V61" i="30" s="1"/>
  <c r="W61" i="30" s="1"/>
  <c r="A57" i="26"/>
  <c r="E82" i="30"/>
  <c r="V82" i="30" s="1"/>
  <c r="W82" i="30" s="1"/>
  <c r="E60" i="30"/>
  <c r="V60" i="30" s="1"/>
  <c r="W60" i="30" s="1"/>
  <c r="E59" i="30"/>
  <c r="V59" i="30" s="1"/>
  <c r="W59" i="30" s="1"/>
  <c r="E58" i="30"/>
  <c r="V58" i="30" s="1"/>
  <c r="W58" i="30" s="1"/>
  <c r="E80" i="30"/>
  <c r="V80" i="30" s="1"/>
  <c r="W80" i="30" s="1"/>
  <c r="E77" i="30"/>
  <c r="V77" i="30" s="1"/>
  <c r="W77" i="30" s="1"/>
  <c r="E79" i="30"/>
  <c r="V79" i="30" s="1"/>
  <c r="W79" i="30" s="1"/>
  <c r="E72" i="30"/>
  <c r="V72" i="30" s="1"/>
  <c r="W72" i="30" s="1"/>
  <c r="E86" i="30"/>
  <c r="V86" i="30" s="1"/>
  <c r="W86" i="30" s="1"/>
  <c r="E62" i="30"/>
  <c r="E87" i="30"/>
  <c r="V87" i="30" s="1"/>
  <c r="W87" i="30" s="1"/>
  <c r="E71" i="30"/>
  <c r="V71" i="30" s="1"/>
  <c r="W71" i="30" s="1"/>
  <c r="E66" i="30"/>
  <c r="V66" i="30" s="1"/>
  <c r="W66" i="30" s="1"/>
  <c r="E84" i="30"/>
  <c r="V84" i="30" s="1"/>
  <c r="W84" i="30" s="1"/>
  <c r="E57" i="30"/>
  <c r="V57" i="30" s="1"/>
  <c r="W57" i="30" s="1"/>
  <c r="E85" i="30"/>
  <c r="V85" i="30" s="1"/>
  <c r="W85" i="30" s="1"/>
  <c r="E69" i="30"/>
  <c r="V69" i="30" s="1"/>
  <c r="W69" i="30" s="1"/>
  <c r="E56" i="30"/>
  <c r="V56" i="30" s="1"/>
  <c r="W56" i="30" s="1"/>
  <c r="E74" i="30"/>
  <c r="V74" i="30" s="1"/>
  <c r="W74" i="30" s="1"/>
  <c r="E78" i="30"/>
  <c r="E55" i="30"/>
  <c r="V55" i="30" s="1"/>
  <c r="W55" i="30" s="1"/>
  <c r="E67" i="30"/>
  <c r="V67" i="30" s="1"/>
  <c r="W67" i="30" s="1"/>
  <c r="E81" i="30"/>
  <c r="V81" i="30" s="1"/>
  <c r="W81" i="30" s="1"/>
  <c r="E63" i="30"/>
  <c r="V63" i="30" s="1"/>
  <c r="W63" i="30" s="1"/>
  <c r="M27" i="12"/>
  <c r="M34" i="12"/>
  <c r="M20" i="12"/>
  <c r="E76" i="30" l="1"/>
  <c r="V76" i="30" s="1"/>
  <c r="W76" i="30" s="1"/>
  <c r="E65" i="30"/>
  <c r="V65" i="30" s="1"/>
  <c r="W65" i="30" s="1"/>
  <c r="E68" i="30"/>
  <c r="V68" i="30" s="1"/>
  <c r="W68" i="30" s="1"/>
  <c r="E64" i="30"/>
  <c r="V64" i="30" s="1"/>
  <c r="W64" i="30" s="1"/>
  <c r="E83" i="30"/>
  <c r="V83" i="30" s="1"/>
  <c r="W83" i="30" s="1"/>
  <c r="E75" i="30"/>
  <c r="V75" i="30" s="1"/>
  <c r="W75" i="30" s="1"/>
  <c r="E73" i="30"/>
  <c r="V73" i="30" s="1"/>
  <c r="W73" i="30" s="1"/>
  <c r="F3" i="31"/>
  <c r="V78" i="30"/>
  <c r="W78" i="30" s="1"/>
  <c r="Y78" i="30"/>
  <c r="AD78" i="30" s="1"/>
  <c r="X78" i="30"/>
  <c r="H3" i="31"/>
  <c r="Y62" i="30"/>
  <c r="AD62" i="30" s="1"/>
  <c r="X62" i="30"/>
  <c r="V62" i="30"/>
  <c r="W62" i="30" s="1"/>
  <c r="V70" i="30"/>
  <c r="W70" i="30" s="1"/>
  <c r="Y70" i="30"/>
  <c r="AD70" i="30" s="1"/>
  <c r="X70" i="30"/>
  <c r="A58" i="26"/>
  <c r="G14" i="16"/>
  <c r="G13" i="16"/>
  <c r="G15" i="16"/>
  <c r="M41" i="12"/>
  <c r="A59" i="26" l="1"/>
  <c r="H9" i="31"/>
  <c r="J3" i="31"/>
  <c r="F9" i="31"/>
  <c r="J2" i="31"/>
  <c r="K14" i="16"/>
  <c r="K13" i="16"/>
  <c r="G16" i="16"/>
  <c r="K15" i="16"/>
  <c r="A60" i="26" l="1"/>
  <c r="M13" i="16"/>
  <c r="D4" i="31" s="1"/>
  <c r="F54" i="19"/>
  <c r="H54" i="19"/>
  <c r="M15" i="16"/>
  <c r="D6" i="31" s="1"/>
  <c r="G54" i="19"/>
  <c r="M14" i="16"/>
  <c r="D5" i="31" s="1"/>
  <c r="K16" i="16"/>
  <c r="H57" i="19" l="1"/>
  <c r="H61" i="19"/>
  <c r="H65" i="19"/>
  <c r="H69" i="19"/>
  <c r="H73" i="19"/>
  <c r="H77" i="19"/>
  <c r="H81" i="19"/>
  <c r="H83" i="19"/>
  <c r="H55" i="19"/>
  <c r="H60" i="19"/>
  <c r="H68" i="19"/>
  <c r="H72" i="19"/>
  <c r="H84" i="19"/>
  <c r="H58" i="19"/>
  <c r="H62" i="19"/>
  <c r="H16" i="31" s="1"/>
  <c r="H70" i="19"/>
  <c r="H78" i="19"/>
  <c r="H82" i="19"/>
  <c r="H86" i="19"/>
  <c r="H63" i="19"/>
  <c r="H67" i="19"/>
  <c r="H71" i="19"/>
  <c r="H75" i="19"/>
  <c r="H79" i="19"/>
  <c r="H87" i="19"/>
  <c r="H56" i="19"/>
  <c r="H64" i="19"/>
  <c r="H76" i="19"/>
  <c r="H80" i="19"/>
  <c r="F63" i="19"/>
  <c r="F67" i="19"/>
  <c r="F71" i="19"/>
  <c r="F75" i="19"/>
  <c r="F79" i="19"/>
  <c r="F87" i="19"/>
  <c r="F55" i="19"/>
  <c r="F62" i="19"/>
  <c r="F70" i="19"/>
  <c r="F78" i="19"/>
  <c r="F86" i="19"/>
  <c r="F56" i="19"/>
  <c r="F60" i="19"/>
  <c r="F64" i="19"/>
  <c r="F68" i="19"/>
  <c r="F72" i="19"/>
  <c r="F76" i="19"/>
  <c r="F80" i="19"/>
  <c r="F84" i="19"/>
  <c r="F57" i="19"/>
  <c r="F61" i="19"/>
  <c r="F65" i="19"/>
  <c r="F69" i="19"/>
  <c r="F73" i="19"/>
  <c r="F77" i="19"/>
  <c r="F81" i="19"/>
  <c r="F58" i="19"/>
  <c r="F82" i="19"/>
  <c r="G58" i="19"/>
  <c r="G62" i="19"/>
  <c r="H15" i="31" s="1"/>
  <c r="G70" i="19"/>
  <c r="G74" i="19"/>
  <c r="G78" i="19"/>
  <c r="F15" i="31" s="1"/>
  <c r="G82" i="19"/>
  <c r="G86" i="19"/>
  <c r="G57" i="19"/>
  <c r="G65" i="19"/>
  <c r="G77" i="19"/>
  <c r="G81" i="19"/>
  <c r="G55" i="19"/>
  <c r="G63" i="19"/>
  <c r="G67" i="19"/>
  <c r="G71" i="19"/>
  <c r="G75" i="19"/>
  <c r="G79" i="19"/>
  <c r="G87" i="19"/>
  <c r="G56" i="19"/>
  <c r="G60" i="19"/>
  <c r="G64" i="19"/>
  <c r="G68" i="19"/>
  <c r="G72" i="19"/>
  <c r="G76" i="19"/>
  <c r="G80" i="19"/>
  <c r="G84" i="19"/>
  <c r="G61" i="19"/>
  <c r="G69" i="19"/>
  <c r="G73" i="19"/>
  <c r="A61" i="26"/>
  <c r="I54" i="19"/>
  <c r="M16" i="16"/>
  <c r="D7" i="31" s="1"/>
  <c r="D9" i="31" s="1"/>
  <c r="F16" i="31"/>
  <c r="I56" i="19" l="1"/>
  <c r="I60" i="19"/>
  <c r="I64" i="19"/>
  <c r="I68" i="19"/>
  <c r="I72" i="19"/>
  <c r="I76" i="19"/>
  <c r="I80" i="19"/>
  <c r="I84" i="19"/>
  <c r="I86" i="19"/>
  <c r="I63" i="19"/>
  <c r="I75" i="19"/>
  <c r="I79" i="19"/>
  <c r="I57" i="19"/>
  <c r="I61" i="19"/>
  <c r="I65" i="19"/>
  <c r="I69" i="19"/>
  <c r="I73" i="19"/>
  <c r="I77" i="19"/>
  <c r="I81" i="19"/>
  <c r="I85" i="19"/>
  <c r="I55" i="19"/>
  <c r="I58" i="19"/>
  <c r="I62" i="19"/>
  <c r="H17" i="31" s="1"/>
  <c r="I70" i="19"/>
  <c r="I74" i="19"/>
  <c r="I78" i="19"/>
  <c r="F17" i="31" s="1"/>
  <c r="I82" i="19"/>
  <c r="I67" i="19"/>
  <c r="I71" i="19"/>
  <c r="I83" i="19"/>
  <c r="I87" i="19"/>
  <c r="F14" i="31"/>
  <c r="A62" i="26"/>
  <c r="H14" i="31"/>
  <c r="Y78" i="19" l="1"/>
  <c r="Y62" i="19"/>
  <c r="A63" i="26"/>
  <c r="W62" i="19"/>
  <c r="W78" i="19"/>
  <c r="H19" i="31"/>
  <c r="F19" i="31"/>
  <c r="A64" i="26" l="1"/>
  <c r="X62" i="19"/>
  <c r="Z62" i="19"/>
  <c r="X78" i="19"/>
  <c r="Z78" i="19"/>
  <c r="A65" i="26" l="1"/>
  <c r="A66" i="26" l="1"/>
  <c r="A67" i="26" l="1"/>
  <c r="A68" i="26" l="1"/>
  <c r="A69" i="26" l="1"/>
  <c r="A74" i="26" l="1"/>
  <c r="A75" i="26" l="1"/>
  <c r="A76" i="26" l="1"/>
  <c r="A77" i="26" l="1"/>
  <c r="A78" i="26" l="1"/>
  <c r="A79" i="26" l="1"/>
  <c r="A80" i="26" l="1"/>
  <c r="A81" i="26" l="1"/>
  <c r="A82" i="26" l="1"/>
  <c r="A83" i="26" l="1"/>
  <c r="A84" i="26" l="1"/>
  <c r="A85" i="26" l="1"/>
  <c r="A86" i="26" l="1"/>
  <c r="A87" i="26" l="1"/>
  <c r="A88" i="26" l="1"/>
  <c r="A89" i="26" l="1"/>
  <c r="A90" i="26" l="1"/>
  <c r="A91" i="26" l="1"/>
  <c r="A92" i="26" l="1"/>
  <c r="A93" i="26" l="1"/>
  <c r="A94" i="26" l="1"/>
  <c r="A95" i="26" l="1"/>
  <c r="A96" i="26" l="1"/>
  <c r="A97" i="26" l="1"/>
  <c r="A102" i="26" l="1"/>
  <c r="A103" i="26" l="1"/>
  <c r="A104" i="26" l="1"/>
  <c r="A105" i="26" l="1"/>
  <c r="A106" i="26" l="1"/>
  <c r="A107" i="26" l="1"/>
  <c r="A108" i="26" l="1"/>
  <c r="A109" i="26" l="1"/>
  <c r="A110" i="26" l="1"/>
  <c r="A111" i="26" l="1"/>
  <c r="A112" i="26" l="1"/>
  <c r="A113" i="26" l="1"/>
  <c r="A114" i="26" l="1"/>
  <c r="A115" i="26" l="1"/>
  <c r="A116" i="26" l="1"/>
  <c r="A117" i="26" l="1"/>
  <c r="A118" i="26" l="1"/>
  <c r="A119" i="26" l="1"/>
  <c r="A120" i="26" l="1"/>
  <c r="A121" i="26" l="1"/>
  <c r="A122" i="26" l="1"/>
  <c r="A123" i="26" l="1"/>
  <c r="A124" i="26" l="1"/>
  <c r="A125" i="26" l="1"/>
  <c r="A130" i="26" l="1"/>
  <c r="A131" i="26" l="1"/>
  <c r="A132" i="26" l="1"/>
  <c r="A133" i="26" l="1"/>
  <c r="A134" i="26" l="1"/>
  <c r="A135" i="26" l="1"/>
  <c r="A136" i="26" l="1"/>
  <c r="A137" i="26" l="1"/>
  <c r="A138" i="26" l="1"/>
  <c r="A139" i="26" l="1"/>
  <c r="A140" i="26" l="1"/>
  <c r="A141" i="26" l="1"/>
  <c r="A142" i="26" l="1"/>
  <c r="A143" i="26" l="1"/>
  <c r="A144" i="26" l="1"/>
  <c r="A145" i="26" l="1"/>
  <c r="A146" i="26" l="1"/>
  <c r="A147" i="26" l="1"/>
  <c r="A148" i="26" l="1"/>
  <c r="A149" i="26" l="1"/>
  <c r="A150" i="26" l="1"/>
  <c r="A151" i="26" l="1"/>
  <c r="A152" i="26" l="1"/>
  <c r="A153" i="26" l="1"/>
</calcChain>
</file>

<file path=xl/sharedStrings.xml><?xml version="1.0" encoding="utf-8"?>
<sst xmlns="http://schemas.openxmlformats.org/spreadsheetml/2006/main" count="4108" uniqueCount="454">
  <si>
    <t>T (°C) superior</t>
  </si>
  <si>
    <t xml:space="preserve">T (°C) inferior </t>
  </si>
  <si>
    <t>Parámetro</t>
  </si>
  <si>
    <t>PM-10</t>
  </si>
  <si>
    <t>FINAL:</t>
  </si>
  <si>
    <t>PERIODO :</t>
  </si>
  <si>
    <t>horas</t>
  </si>
  <si>
    <t>min</t>
  </si>
  <si>
    <t>MARCA:</t>
  </si>
  <si>
    <t>MODELO:</t>
  </si>
  <si>
    <t>SERIE:</t>
  </si>
  <si>
    <t>Temperatura (°C):</t>
  </si>
  <si>
    <t>Datos horarios registrados:</t>
  </si>
  <si>
    <t>OBSERVACIONES:</t>
  </si>
  <si>
    <t>THERMO SCIENTIFIC</t>
  </si>
  <si>
    <t>DATOS DE LOS EQUIPOS</t>
  </si>
  <si>
    <t>Venturi PM-10</t>
  </si>
  <si>
    <t>Barómetro</t>
  </si>
  <si>
    <t>CÁLCULOS</t>
  </si>
  <si>
    <r>
      <t>T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>(°C)</t>
    </r>
  </si>
  <si>
    <r>
      <t>P</t>
    </r>
    <r>
      <rPr>
        <b/>
        <vertAlign val="subscript"/>
        <sz val="8"/>
        <rFont val="Arial"/>
        <family val="2"/>
      </rPr>
      <t>o</t>
    </r>
    <r>
      <rPr>
        <b/>
        <sz val="8"/>
        <rFont val="Arial"/>
        <family val="2"/>
      </rPr>
      <t>/P</t>
    </r>
    <r>
      <rPr>
        <b/>
        <vertAlign val="subscript"/>
        <sz val="8"/>
        <rFont val="Arial"/>
        <family val="2"/>
      </rPr>
      <t>a</t>
    </r>
  </si>
  <si>
    <t>Presión inicial:</t>
  </si>
  <si>
    <t>Presión final:</t>
  </si>
  <si>
    <r>
      <t>Δh 
(pulg H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O)</t>
    </r>
  </si>
  <si>
    <t xml:space="preserve">N° </t>
  </si>
  <si>
    <t>Fecha Inicio:</t>
  </si>
  <si>
    <t>Fecha Final:</t>
  </si>
  <si>
    <t>Fecha Inicio</t>
  </si>
  <si>
    <t>Fecha Final</t>
  </si>
  <si>
    <t>Periodo (minutos)</t>
  </si>
  <si>
    <r>
      <t>Concentración de partículas (µg/m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</si>
  <si>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t>N° Filtro</t>
  </si>
  <si>
    <t>DESCRIPCIÓN:</t>
  </si>
  <si>
    <t>EQUIPO:</t>
  </si>
  <si>
    <r>
      <t>Flujo prom 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/min)</t>
    </r>
  </si>
  <si>
    <t>De acuerdo a Compendium EPA Method IO-2.1 SAMPLING OF AMBIENT AIR FOR TOTAL SUSPENDED PARTICULATE MATTER (SPM) AND PM10 USING HIGH VOLUME (HV) SAMPLER</t>
  </si>
  <si>
    <t>Dónde:</t>
  </si>
  <si>
    <t>Tstd:</t>
  </si>
  <si>
    <t>Velocidad del flujo del volumen real</t>
  </si>
  <si>
    <t>Qstd (m³/min std):</t>
  </si>
  <si>
    <t>Velocidad del flujo del volumen estándar</t>
  </si>
  <si>
    <t>Presión barométrica estándar según EPA (760 mm Hg)</t>
  </si>
  <si>
    <t>Pstd (mm Hg):</t>
  </si>
  <si>
    <t xml:space="preserve">Presión barométrica ambiental </t>
  </si>
  <si>
    <t>Pa (mm Hg):</t>
  </si>
  <si>
    <t>Ta (°K):</t>
  </si>
  <si>
    <t xml:space="preserve">Temperatura ambiental </t>
  </si>
  <si>
    <t>Temperatura estándar según EPA (298 °K)</t>
  </si>
  <si>
    <r>
      <t>Qa (m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/min):</t>
    </r>
  </si>
  <si>
    <t>1.- Calcular el flujo promedio del periodo de muestreo corregido a las condiciones estándar</t>
  </si>
  <si>
    <t>2.- Calcular el volumen total de aire muestreado</t>
  </si>
  <si>
    <r>
      <t>Vstd (m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std):</t>
    </r>
  </si>
  <si>
    <t>Volumen total de aire muestreado en condiciones estándar</t>
  </si>
  <si>
    <t>t (min):</t>
  </si>
  <si>
    <t>Tiempo de muestreo</t>
  </si>
  <si>
    <t>3.- Calcular la concentración de material particulado</t>
  </si>
  <si>
    <t>Concentración de PM-10</t>
  </si>
  <si>
    <t>PM10 (µg/m3 std):</t>
  </si>
  <si>
    <t>Wf, Wi (g):</t>
  </si>
  <si>
    <t>Pesos final e inicial de partículas de PM-10 colectadas en el filtro</t>
  </si>
  <si>
    <t>10E6:</t>
  </si>
  <si>
    <t>Conversión de g a µg</t>
  </si>
  <si>
    <t>pulg H2O</t>
  </si>
  <si>
    <r>
      <t>P</t>
    </r>
    <r>
      <rPr>
        <b/>
        <vertAlign val="subscript"/>
        <sz val="8"/>
        <rFont val="Arial"/>
        <family val="2"/>
      </rPr>
      <t xml:space="preserve">f 
</t>
    </r>
    <r>
      <rPr>
        <b/>
        <sz val="8"/>
        <rFont val="Arial"/>
        <family val="2"/>
      </rPr>
      <t>(mm Hg)</t>
    </r>
  </si>
  <si>
    <r>
      <t>P</t>
    </r>
    <r>
      <rPr>
        <b/>
        <vertAlign val="subscript"/>
        <sz val="8"/>
        <rFont val="Arial"/>
        <family val="2"/>
      </rPr>
      <t xml:space="preserve">a 
</t>
    </r>
    <r>
      <rPr>
        <b/>
        <sz val="8"/>
        <rFont val="Arial"/>
        <family val="2"/>
      </rPr>
      <t>(mm Hg)</t>
    </r>
  </si>
  <si>
    <t>Presión (mm Hg):</t>
  </si>
  <si>
    <t>INICIO:</t>
  </si>
  <si>
    <t>HI VOL</t>
  </si>
  <si>
    <t>Hg</t>
  </si>
  <si>
    <t>Mercurio</t>
  </si>
  <si>
    <t>Zn</t>
  </si>
  <si>
    <t>Zinc</t>
  </si>
  <si>
    <t>V</t>
  </si>
  <si>
    <t>Vanadio</t>
  </si>
  <si>
    <t>Tl</t>
  </si>
  <si>
    <t>Talio</t>
  </si>
  <si>
    <t>Se</t>
  </si>
  <si>
    <t>Selenio</t>
  </si>
  <si>
    <t>Sb</t>
  </si>
  <si>
    <t>Antimonio</t>
  </si>
  <si>
    <t>Pb</t>
  </si>
  <si>
    <t>Plomo</t>
  </si>
  <si>
    <t>Ni</t>
  </si>
  <si>
    <t>Mo</t>
  </si>
  <si>
    <t>Molibdeno</t>
  </si>
  <si>
    <t>Mn</t>
  </si>
  <si>
    <t>Manganeso</t>
  </si>
  <si>
    <t>Cu</t>
  </si>
  <si>
    <t>Cobre</t>
  </si>
  <si>
    <t>Cr</t>
  </si>
  <si>
    <t>Cromo</t>
  </si>
  <si>
    <t>Co</t>
  </si>
  <si>
    <t>Cobalto</t>
  </si>
  <si>
    <t>Cd</t>
  </si>
  <si>
    <t>Cadmio</t>
  </si>
  <si>
    <t>Be</t>
  </si>
  <si>
    <t>Berilio</t>
  </si>
  <si>
    <t>Ba</t>
  </si>
  <si>
    <t>Bario</t>
  </si>
  <si>
    <t>As</t>
  </si>
  <si>
    <t>Al</t>
  </si>
  <si>
    <t>Aluminio</t>
  </si>
  <si>
    <t>Ag</t>
  </si>
  <si>
    <t>Plata</t>
  </si>
  <si>
    <t>Unidad</t>
  </si>
  <si>
    <t>RESULTADOS DE LABORATORIO</t>
  </si>
  <si>
    <t>Bismuto</t>
  </si>
  <si>
    <t>Boro</t>
  </si>
  <si>
    <t>Calcio</t>
  </si>
  <si>
    <t>Estaño</t>
  </si>
  <si>
    <t>Estroncio</t>
  </si>
  <si>
    <t>Hierro</t>
  </si>
  <si>
    <t>Litio</t>
  </si>
  <si>
    <t>Magnesio</t>
  </si>
  <si>
    <t>Potasio</t>
  </si>
  <si>
    <t>Silicio</t>
  </si>
  <si>
    <t>Sodio</t>
  </si>
  <si>
    <t>Titanio</t>
  </si>
  <si>
    <t>Bi</t>
  </si>
  <si>
    <t>B</t>
  </si>
  <si>
    <t>P</t>
  </si>
  <si>
    <t>Ca</t>
  </si>
  <si>
    <t>Sn</t>
  </si>
  <si>
    <t>Sr</t>
  </si>
  <si>
    <t>Fe</t>
  </si>
  <si>
    <t>Li</t>
  </si>
  <si>
    <t>Mg</t>
  </si>
  <si>
    <t>K</t>
  </si>
  <si>
    <t>Si</t>
  </si>
  <si>
    <t>Na</t>
  </si>
  <si>
    <t>Ti</t>
  </si>
  <si>
    <t>-</t>
  </si>
  <si>
    <t>µg/mtra</t>
  </si>
  <si>
    <t>N.D.:</t>
  </si>
  <si>
    <t>No detectable</t>
  </si>
  <si>
    <r>
      <t>µg/m</t>
    </r>
    <r>
      <rPr>
        <vertAlign val="superscript"/>
        <sz val="9"/>
        <color theme="1"/>
        <rFont val="Arial"/>
        <family val="2"/>
      </rPr>
      <t>3</t>
    </r>
  </si>
  <si>
    <t>MEDICIONES PROMEDIO (DATOS DÍARIOS)</t>
  </si>
  <si>
    <t>DÍA 1</t>
  </si>
  <si>
    <t>DÍA 2</t>
  </si>
  <si>
    <t>DÍA 3</t>
  </si>
  <si>
    <t>DÍA 4</t>
  </si>
  <si>
    <t>DÍA 5</t>
  </si>
  <si>
    <t>DÍA 6</t>
  </si>
  <si>
    <t>DÍA 7</t>
  </si>
  <si>
    <t>DÍA 8</t>
  </si>
  <si>
    <t>Debajo del límite de detección</t>
  </si>
  <si>
    <t>PUNTO DE MONITOREO:</t>
  </si>
  <si>
    <t>Arsénico</t>
  </si>
  <si>
    <t>Fósforo</t>
  </si>
  <si>
    <r>
      <t>PM</t>
    </r>
    <r>
      <rPr>
        <vertAlign val="subscript"/>
        <sz val="8"/>
        <rFont val="Arial"/>
        <family val="2"/>
      </rPr>
      <t>2,5</t>
    </r>
  </si>
  <si>
    <t>Níquel</t>
  </si>
  <si>
    <t>Fecha</t>
  </si>
  <si>
    <t>Hora</t>
  </si>
  <si>
    <t>Humedad relativa (%)</t>
  </si>
  <si>
    <t>Velocidad de Viento (m/s)</t>
  </si>
  <si>
    <t>DÍA 9</t>
  </si>
  <si>
    <t>DÍA 10</t>
  </si>
  <si>
    <t>DÍA 11</t>
  </si>
  <si>
    <t>DÍA 12</t>
  </si>
  <si>
    <t>DÍA 13</t>
  </si>
  <si>
    <t>DÍA 14</t>
  </si>
  <si>
    <t>DÍA 15</t>
  </si>
  <si>
    <r>
      <t>PM</t>
    </r>
    <r>
      <rPr>
        <vertAlign val="subscript"/>
        <sz val="8"/>
        <rFont val="Arial"/>
        <family val="2"/>
      </rPr>
      <t>10</t>
    </r>
  </si>
  <si>
    <t>DIA 1</t>
  </si>
  <si>
    <t>DIA 2</t>
  </si>
  <si>
    <t>Promedio DIA 2</t>
  </si>
  <si>
    <t>Promedio DIA 3</t>
  </si>
  <si>
    <t>DIA 3</t>
  </si>
  <si>
    <t>DIA 4</t>
  </si>
  <si>
    <t>Promedio DIA 4</t>
  </si>
  <si>
    <t>DIA 5</t>
  </si>
  <si>
    <t>Promedio DIA 5</t>
  </si>
  <si>
    <t>Promedio DIA 1</t>
  </si>
  <si>
    <t>"-" : No aplica.</t>
  </si>
  <si>
    <t xml:space="preserve">
</t>
  </si>
  <si>
    <t>CANTIDAD DE DÍAS</t>
  </si>
  <si>
    <t>DÍAS DE MONITOREO:</t>
  </si>
  <si>
    <t>PRESIÓN ATMOSFÉRICA</t>
  </si>
  <si>
    <t>Tiempo o periodo de muestreo en minutos (t)</t>
  </si>
  <si>
    <t>Flujo de muestreo, en m3/min (Qa)</t>
  </si>
  <si>
    <t>Tabla A.2.2. Promedios diarios de temperatura y presión para el cálculo de concentración</t>
  </si>
  <si>
    <t>Presión atmosférica
(mmHg)</t>
  </si>
  <si>
    <t>Temperatura ambiental
(°C)</t>
  </si>
  <si>
    <r>
      <t>ΔPeso (</t>
    </r>
    <r>
      <rPr>
        <b/>
        <sz val="8"/>
        <rFont val="Calibri"/>
        <family val="2"/>
      </rPr>
      <t>µ</t>
    </r>
    <r>
      <rPr>
        <b/>
        <sz val="8"/>
        <rFont val="Arial"/>
        <family val="2"/>
      </rPr>
      <t>g) **</t>
    </r>
  </si>
  <si>
    <r>
      <t>Volumen de  muestreo 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)*</t>
    </r>
  </si>
  <si>
    <t>Flujo de muestreo, en L/min (Q)*</t>
  </si>
  <si>
    <r>
      <t>Volumen de muestreo en m</t>
    </r>
    <r>
      <rPr>
        <b/>
        <vertAlign val="superscript"/>
        <sz val="8"/>
        <rFont val="Arial"/>
        <family val="2"/>
      </rPr>
      <t xml:space="preserve">3 </t>
    </r>
    <r>
      <rPr>
        <b/>
        <sz val="8"/>
        <rFont val="Arial"/>
        <family val="2"/>
      </rPr>
      <t>(Va)*</t>
    </r>
  </si>
  <si>
    <r>
      <t>Volumen de muestreo, en m</t>
    </r>
    <r>
      <rPr>
        <b/>
        <vertAlign val="superscript"/>
        <sz val="9"/>
        <color theme="1"/>
        <rFont val="Arial"/>
        <family val="2"/>
      </rPr>
      <t xml:space="preserve">3 </t>
    </r>
    <r>
      <rPr>
        <b/>
        <sz val="9"/>
        <color theme="1"/>
        <rFont val="Arial"/>
        <family val="2"/>
      </rPr>
      <t>(Va)</t>
    </r>
  </si>
  <si>
    <t>TÍTULO DEL ESTUDIO:</t>
  </si>
  <si>
    <t>CÓDIGO DE ACCIÓN:</t>
  </si>
  <si>
    <r>
      <t>Metal medido en PM</t>
    </r>
    <r>
      <rPr>
        <b/>
        <vertAlign val="subscript"/>
        <sz val="9"/>
        <color theme="1"/>
        <rFont val="Arial"/>
        <family val="2"/>
      </rPr>
      <t>10</t>
    </r>
  </si>
  <si>
    <t>ESTACIÓN METEOROLÓGICA</t>
  </si>
  <si>
    <t>DAVIS</t>
  </si>
  <si>
    <t>VANTAGE PRO 2</t>
  </si>
  <si>
    <t>Uranio</t>
  </si>
  <si>
    <t>U</t>
  </si>
  <si>
    <t>CONCENTRACIÓN DE METALES</t>
  </si>
  <si>
    <t>Temperatura ambiental (°C)</t>
  </si>
  <si>
    <t>Po/Pa</t>
  </si>
  <si>
    <r>
      <t>Flujo de muestreo 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/min)</t>
    </r>
  </si>
  <si>
    <r>
      <t>Volumen muestreado real 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</si>
  <si>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t>Presión ambiental
(mm Hg)</t>
  </si>
  <si>
    <r>
      <t>Metales en
PM</t>
    </r>
    <r>
      <rPr>
        <vertAlign val="subscript"/>
        <sz val="8"/>
        <rFont val="Arial"/>
        <family val="2"/>
      </rPr>
      <t>10</t>
    </r>
  </si>
  <si>
    <t>CA-VMP-6</t>
  </si>
  <si>
    <t>BB180411015</t>
  </si>
  <si>
    <t>P9328X</t>
  </si>
  <si>
    <r>
      <t>(*) El flujo y volumen de muestreo para material particulado PM</t>
    </r>
    <r>
      <rPr>
        <vertAlign val="subscript"/>
        <sz val="8"/>
        <rFont val="Arial"/>
        <family val="2"/>
      </rPr>
      <t>2,5</t>
    </r>
    <r>
      <rPr>
        <sz val="8"/>
        <rFont val="Arial"/>
        <family val="2"/>
      </rPr>
      <t xml:space="preserve"> son registrados por el equipo muestreador de bajo volumen.
"-" : No aplica.</t>
    </r>
  </si>
  <si>
    <t>Mínimo</t>
  </si>
  <si>
    <t>Máximo</t>
  </si>
  <si>
    <t>Promedio</t>
  </si>
  <si>
    <t>Desv Est</t>
  </si>
  <si>
    <t>n</t>
  </si>
  <si>
    <t>SE</t>
  </si>
  <si>
    <t>&lt; 0,010</t>
  </si>
  <si>
    <t>&lt; 2,082</t>
  </si>
  <si>
    <t>Promedio:</t>
  </si>
  <si>
    <t>Tabla A.2.1 Promedio de datos meteorológicos</t>
  </si>
  <si>
    <t>DATOS DEL EQUIPO</t>
  </si>
  <si>
    <t>Fecha y hora</t>
  </si>
  <si>
    <t>Tabla A.2.3. Flujo de muestreo promedio para muestreadores de alto volumen</t>
  </si>
  <si>
    <r>
      <t>Tabla A.2.4. Concentración de PM</t>
    </r>
    <r>
      <rPr>
        <b/>
        <vertAlign val="subscript"/>
        <sz val="12"/>
        <color theme="0"/>
        <rFont val="Arial"/>
        <family val="2"/>
      </rPr>
      <t>10</t>
    </r>
    <r>
      <rPr>
        <b/>
        <sz val="12"/>
        <color theme="0"/>
        <rFont val="Arial"/>
        <family val="2"/>
      </rPr>
      <t xml:space="preserve"> y el volumen muestreado de metales - alto volumen</t>
    </r>
  </si>
  <si>
    <r>
      <t>Tabla A.2.5. Concentraciones de metales en PM</t>
    </r>
    <r>
      <rPr>
        <b/>
        <vertAlign val="subscript"/>
        <sz val="12"/>
        <color theme="0"/>
        <rFont val="Arial"/>
        <family val="2"/>
      </rPr>
      <t xml:space="preserve">10 </t>
    </r>
    <r>
      <rPr>
        <b/>
        <sz val="12"/>
        <color theme="0"/>
        <rFont val="Arial"/>
        <family val="2"/>
      </rPr>
      <t>a temperatura ambiente</t>
    </r>
  </si>
  <si>
    <r>
      <t>Tabla A.2.7. Volumen muestreado para metales en PM</t>
    </r>
    <r>
      <rPr>
        <b/>
        <vertAlign val="subscript"/>
        <sz val="12"/>
        <color theme="0"/>
        <rFont val="Arial"/>
        <family val="2"/>
      </rPr>
      <t>10</t>
    </r>
    <r>
      <rPr>
        <b/>
        <sz val="12"/>
        <color theme="0"/>
        <rFont val="Arial"/>
        <family val="2"/>
      </rPr>
      <t xml:space="preserve"> a temperatura de 10°C</t>
    </r>
  </si>
  <si>
    <r>
      <t>Tabla A.2.6. Concentración de PM</t>
    </r>
    <r>
      <rPr>
        <b/>
        <vertAlign val="subscript"/>
        <sz val="12"/>
        <color theme="0"/>
        <rFont val="Arial"/>
        <family val="2"/>
      </rPr>
      <t>2,5</t>
    </r>
    <r>
      <rPr>
        <b/>
        <sz val="12"/>
        <color theme="0"/>
        <rFont val="Arial"/>
        <family val="2"/>
      </rPr>
      <t xml:space="preserve"> - bajo volumen</t>
    </r>
  </si>
  <si>
    <r>
      <t>Tabla A.2.8. Concentraciones de metales en PM</t>
    </r>
    <r>
      <rPr>
        <b/>
        <vertAlign val="subscript"/>
        <sz val="12"/>
        <color theme="0"/>
        <rFont val="Arial"/>
        <family val="2"/>
      </rPr>
      <t>10</t>
    </r>
    <r>
      <rPr>
        <b/>
        <sz val="12"/>
        <color theme="0"/>
        <rFont val="Arial"/>
        <family val="2"/>
      </rPr>
      <t xml:space="preserve"> a temperatura de 10°C</t>
    </r>
  </si>
  <si>
    <r>
      <t>(1) El cálculo de volumen muestrado para metales en PM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>, se realizó en base a las condiciones de temperatura 10°C (283,15 °K) y presión estándar (760 mmHg ó 1013,25 mBar), establecidas en la Norma referencial ONTARIO’S AMBIENT AIR QUALITY CRITERIA.
"-" : No aplica.</t>
    </r>
  </si>
  <si>
    <r>
      <t>(1) La concentración de metales en PM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>, se realizó en base a las condiciones de temperatura T= 10°C (283.15 °K) y presión estándar (760 mmHg ó 1013,25 mBar). 
N.D. : No detectable.</t>
    </r>
  </si>
  <si>
    <t>T</t>
  </si>
  <si>
    <t>HR</t>
  </si>
  <si>
    <t>WS</t>
  </si>
  <si>
    <r>
      <rPr>
        <b/>
        <sz val="10"/>
        <color theme="1"/>
        <rFont val="Lucida Sans"/>
        <family val="2"/>
      </rPr>
      <t>∆</t>
    </r>
    <r>
      <rPr>
        <b/>
        <sz val="10"/>
        <color theme="1"/>
        <rFont val="Arial"/>
        <family val="2"/>
      </rPr>
      <t xml:space="preserve"> Flujo:</t>
    </r>
  </si>
  <si>
    <r>
      <t>ECA</t>
    </r>
    <r>
      <rPr>
        <b/>
        <vertAlign val="subscript"/>
        <sz val="9"/>
        <color theme="1"/>
        <rFont val="Arial"/>
        <family val="2"/>
      </rPr>
      <t xml:space="preserve"> Mensual</t>
    </r>
    <r>
      <rPr>
        <b/>
        <sz val="9"/>
        <color theme="1"/>
        <rFont val="Arial"/>
        <family val="2"/>
      </rPr>
      <t>:</t>
    </r>
  </si>
  <si>
    <t>Estado:</t>
  </si>
  <si>
    <t>Cantidad:</t>
  </si>
  <si>
    <r>
      <t>(*) En el caso del material particulado y las sustancias que deben analizarse en la fase de partículas (metales, iones, carbonáceas</t>
    </r>
    <r>
      <rPr>
        <sz val="8"/>
        <color theme="1"/>
        <rFont val="Arial"/>
        <family val="2"/>
      </rPr>
      <t>, otros</t>
    </r>
    <r>
      <rPr>
        <sz val="8"/>
        <rFont val="Arial"/>
        <family val="2"/>
      </rPr>
      <t xml:space="preserve">), el </t>
    </r>
    <r>
      <rPr>
        <b/>
        <sz val="8"/>
        <rFont val="Arial"/>
        <family val="2"/>
      </rPr>
      <t>volumen de muestreo</t>
    </r>
    <r>
      <rPr>
        <sz val="8"/>
        <rFont val="Arial"/>
        <family val="2"/>
      </rPr>
      <t xml:space="preserve"> se debe expresar en las condiciones ambientales (volumen actual) en términos de temperatura ambiental y presión atmosférica promedio, medidas durante el período de muestreo. (Sección L.1.3 Cálculo de concentraciones señalada en el Protocolo de Monitoreo de la Calidad del aire del MINAM - D.S. N° 010-2019-MINAM).
(**) Fuente: Informe de Ensayo N.° 13036/2020, 13042/2020 y 14275/2020 del laboratorio ALS LS Perú S.A.C.
"-" : No aplica.</t>
    </r>
  </si>
  <si>
    <r>
      <t>Volumen muestreado a 10°C 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</si>
  <si>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t>ESTACIÓN DE MONITOREO:</t>
  </si>
  <si>
    <t>Maximo:</t>
  </si>
  <si>
    <r>
      <t>Flujo de muestreo, en 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/min (Qa)</t>
    </r>
  </si>
  <si>
    <r>
      <t>PM</t>
    </r>
    <r>
      <rPr>
        <b/>
        <vertAlign val="subscript"/>
        <sz val="9"/>
        <rFont val="Arial"/>
        <family val="2"/>
      </rPr>
      <t>10</t>
    </r>
    <r>
      <rPr>
        <b/>
        <sz val="9"/>
        <rFont val="Arial"/>
        <family val="2"/>
      </rPr>
      <t xml:space="preserve"> (µg/m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</si>
  <si>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Pb en PM</t>
    </r>
    <r>
      <rPr>
        <b/>
        <vertAlign val="subscript"/>
        <sz val="9"/>
        <color theme="1"/>
        <rFont val="Calibri"/>
        <family val="2"/>
        <scheme val="minor"/>
      </rPr>
      <t>10</t>
    </r>
    <r>
      <rPr>
        <b/>
        <sz val="9"/>
        <color theme="1"/>
        <rFont val="Calibri"/>
        <family val="2"/>
        <scheme val="minor"/>
      </rPr>
      <t xml:space="preserve"> (24 horas)</t>
    </r>
  </si>
  <si>
    <r>
      <t>Cd en PM</t>
    </r>
    <r>
      <rPr>
        <b/>
        <vertAlign val="subscript"/>
        <sz val="9"/>
        <color theme="1"/>
        <rFont val="Calibri"/>
        <family val="2"/>
        <scheme val="minor"/>
      </rPr>
      <t>10</t>
    </r>
    <r>
      <rPr>
        <b/>
        <sz val="9"/>
        <color theme="1"/>
        <rFont val="Calibri"/>
        <family val="2"/>
        <scheme val="minor"/>
      </rPr>
      <t xml:space="preserve"> (24 horas)</t>
    </r>
  </si>
  <si>
    <t>a 10°C</t>
  </si>
  <si>
    <r>
      <t>PM</t>
    </r>
    <r>
      <rPr>
        <b/>
        <vertAlign val="subscript"/>
        <sz val="9"/>
        <rFont val="Arial"/>
        <family val="2"/>
      </rPr>
      <t>2,5</t>
    </r>
    <r>
      <rPr>
        <b/>
        <sz val="9"/>
        <rFont val="Arial"/>
        <family val="2"/>
      </rPr>
      <t xml:space="preserve"> (µg/m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</si>
  <si>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Pb en PM</t>
    </r>
    <r>
      <rPr>
        <b/>
        <vertAlign val="subscript"/>
        <sz val="9"/>
        <color theme="1"/>
        <rFont val="Calibri"/>
        <family val="2"/>
        <scheme val="minor"/>
      </rPr>
      <t>10</t>
    </r>
    <r>
      <rPr>
        <b/>
        <sz val="9"/>
        <color theme="1"/>
        <rFont val="Calibri"/>
        <family val="2"/>
        <scheme val="minor"/>
      </rPr>
      <t xml:space="preserve"> (mensual)</t>
    </r>
  </si>
  <si>
    <r>
      <t>Cd en PM</t>
    </r>
    <r>
      <rPr>
        <b/>
        <vertAlign val="subscript"/>
        <sz val="9"/>
        <color theme="1"/>
        <rFont val="Calibri"/>
        <family val="2"/>
        <scheme val="minor"/>
      </rPr>
      <t>10</t>
    </r>
    <r>
      <rPr>
        <b/>
        <sz val="9"/>
        <color theme="1"/>
        <rFont val="Calibri"/>
        <family val="2"/>
        <scheme val="minor"/>
      </rPr>
      <t xml:space="preserve"> (mensual)</t>
    </r>
  </si>
  <si>
    <t>a T de muestreo</t>
  </si>
  <si>
    <t>Promedios:</t>
  </si>
  <si>
    <r>
      <t>AAQC</t>
    </r>
    <r>
      <rPr>
        <b/>
        <vertAlign val="subscript"/>
        <sz val="9"/>
        <color theme="1"/>
        <rFont val="Arial"/>
        <family val="2"/>
      </rPr>
      <t xml:space="preserve"> 24 horas</t>
    </r>
    <r>
      <rPr>
        <b/>
        <sz val="9"/>
        <color theme="1"/>
        <rFont val="Arial"/>
        <family val="2"/>
      </rPr>
      <t>:</t>
    </r>
  </si>
  <si>
    <t>---</t>
  </si>
  <si>
    <t>EVALUACIÓN DE SEGUIMIENTO DE LA CALIDAD DEL AIRE EN EL ÁMBITO DE LA ZONA INDUSTRIAL DE VENTANILLA - MI PERÚ, UBICADO EN LOS DISTRITOS DE VENTANILLA Y MI PERÚ, PROVINCIA CONSTITUCIONAL DEL CALLAO, DURANTE JULIO DE 2020</t>
  </si>
  <si>
    <t>0001-7-2020-411</t>
  </si>
  <si>
    <t>&lt; 0,021</t>
  </si>
  <si>
    <t>&lt; 0,008</t>
  </si>
  <si>
    <t>&lt; 0,0071</t>
  </si>
  <si>
    <t>Fuente: Informe de Ensayo N.° 35995/2020 del laboratorio ALS LS Perú S.A.C.</t>
  </si>
  <si>
    <r>
      <t xml:space="preserve">&lt;: </t>
    </r>
    <r>
      <rPr>
        <sz val="9"/>
        <color theme="1"/>
        <rFont val="Arial"/>
        <family val="2"/>
      </rPr>
      <t>Debajo del límite de detección</t>
    </r>
  </si>
  <si>
    <t>Hora\Día</t>
  </si>
  <si>
    <t>Monitor automático de partículas</t>
  </si>
  <si>
    <t>Promedio de PM₁₀ en 24 h</t>
  </si>
  <si>
    <t>ECA aire de PM₁₀</t>
  </si>
  <si>
    <t>100 µg/m³ en periodo de 24 horas</t>
  </si>
  <si>
    <t>Estación meteorológica</t>
  </si>
  <si>
    <t>FECHA Y HORA</t>
  </si>
  <si>
    <t>Precipitación
(mm)</t>
  </si>
  <si>
    <t>Humedad relativa
(%)</t>
  </si>
  <si>
    <t>Velocidad de Viento
(m/s)</t>
  </si>
  <si>
    <t>Dirección de Viento
(°)</t>
  </si>
  <si>
    <t>&lt; 191,7</t>
  </si>
  <si>
    <t>&lt; 0,421</t>
  </si>
  <si>
    <t>&lt; 0,067</t>
  </si>
  <si>
    <t>&lt; 0,09</t>
  </si>
  <si>
    <t>&lt; 0,071</t>
  </si>
  <si>
    <t>Plata (Ag)</t>
  </si>
  <si>
    <t>Aluminio (Al)</t>
  </si>
  <si>
    <t>Arsenico (As)</t>
  </si>
  <si>
    <t>Boro (B)</t>
  </si>
  <si>
    <t>Bario (Ba)</t>
  </si>
  <si>
    <t>Berilio (Be)</t>
  </si>
  <si>
    <t>Bismuto (Bi)</t>
  </si>
  <si>
    <t>Calcio (Ca)</t>
  </si>
  <si>
    <t>Cadmio (Cd)</t>
  </si>
  <si>
    <t>Cobalto (Co)</t>
  </si>
  <si>
    <t>Cromo (Cr)</t>
  </si>
  <si>
    <t>Cobre (Cu)</t>
  </si>
  <si>
    <t>Hierro (Fe)</t>
  </si>
  <si>
    <t>Mercurio (Hg)</t>
  </si>
  <si>
    <t>Potasio (K)</t>
  </si>
  <si>
    <t>Litio (Li)</t>
  </si>
  <si>
    <t>Magnesio (Mg)</t>
  </si>
  <si>
    <t>Manganeso (Mn)</t>
  </si>
  <si>
    <t>Molibdeno (Mo)</t>
  </si>
  <si>
    <t>Sodio (Na)</t>
  </si>
  <si>
    <t>Níquel (Ni)</t>
  </si>
  <si>
    <t>Fósforo (P)</t>
  </si>
  <si>
    <t>Plomo (Pb)</t>
  </si>
  <si>
    <t>Antimonio (Sb)</t>
  </si>
  <si>
    <t>Selenio (Se)</t>
  </si>
  <si>
    <t>Silicio (Si)</t>
  </si>
  <si>
    <t>Estaño (Sn)</t>
  </si>
  <si>
    <t>Estroncio (Sr)</t>
  </si>
  <si>
    <t>Titanio (Ti)</t>
  </si>
  <si>
    <t>Talio (Tl)</t>
  </si>
  <si>
    <t>Uranio (U)</t>
  </si>
  <si>
    <t>Vanadio (V)</t>
  </si>
  <si>
    <t>Zinc (Zn)</t>
  </si>
  <si>
    <t>Tabla 3.1. Concentraciones horarias de PM₁₀</t>
  </si>
  <si>
    <t>IE: Datos no disponibles por interrupción de fluido electrico</t>
  </si>
  <si>
    <t>ID: Insuficiencia de datos para calcular promedio (menor del 75%)</t>
  </si>
  <si>
    <t xml:space="preserve">Tabla 3.11. Datos Meteorológicos </t>
  </si>
  <si>
    <t>EDM180</t>
  </si>
  <si>
    <t>GRIMM</t>
  </si>
  <si>
    <t>50 µg/m³ en periodo de 24 horas</t>
  </si>
  <si>
    <t>Promedio de PM₂,₅ en 24 h</t>
  </si>
  <si>
    <t>ECA aire de PM₂,₅</t>
  </si>
  <si>
    <t>Tabla 3.10. Concentraciones horarias de PM₂,₅</t>
  </si>
  <si>
    <t>IM: Memoria insuficiente del equipo automático</t>
  </si>
  <si>
    <t>AA: Actualización del programa del gestor de datos (Datalogger)</t>
  </si>
  <si>
    <t>&lt;LD: Menor al límite de detección del equipo (0,1  µg/m³)</t>
  </si>
  <si>
    <t>ND: No disponible</t>
  </si>
  <si>
    <t>Evaluación de seguimiento de la calidad del aire en el ámbito de influencia de la zona ladrillera de centro poblado menor Santa María de Huachipa y Nievería, distrito Lurigancho, provincia y departamento Lima, en diciembre 2021</t>
  </si>
  <si>
    <t>CA-HU-09</t>
  </si>
  <si>
    <t>0005-11-2021-411</t>
  </si>
  <si>
    <t>18A20132</t>
  </si>
  <si>
    <t>SD</t>
  </si>
  <si>
    <t>Davis</t>
  </si>
  <si>
    <t>BB180411003</t>
  </si>
  <si>
    <t>CA-HU-04</t>
  </si>
  <si>
    <t>18A20133</t>
  </si>
  <si>
    <t>EDM 180</t>
  </si>
  <si>
    <t>BB171204036</t>
  </si>
  <si>
    <t>739.4</t>
  </si>
  <si>
    <t>739.8</t>
  </si>
  <si>
    <t>738.6</t>
  </si>
  <si>
    <t>738.2</t>
  </si>
  <si>
    <t>737.6</t>
  </si>
  <si>
    <t>737.4</t>
  </si>
  <si>
    <t>737.9</t>
  </si>
  <si>
    <t>738.1</t>
  </si>
  <si>
    <t>738.7</t>
  </si>
  <si>
    <t>739.9</t>
  </si>
  <si>
    <t>18.2</t>
  </si>
  <si>
    <t>18.6</t>
  </si>
  <si>
    <t>20.2</t>
  </si>
  <si>
    <t>22.7</t>
  </si>
  <si>
    <t>24.3</t>
  </si>
  <si>
    <t>24.8</t>
  </si>
  <si>
    <t>22.6</t>
  </si>
  <si>
    <t>21.2</t>
  </si>
  <si>
    <t>19.8</t>
  </si>
  <si>
    <t>19.4</t>
  </si>
  <si>
    <t>18.9</t>
  </si>
  <si>
    <t>18.5</t>
  </si>
  <si>
    <t>17.9</t>
  </si>
  <si>
    <t>1.3</t>
  </si>
  <si>
    <t>1.8</t>
  </si>
  <si>
    <t>2.7</t>
  </si>
  <si>
    <t>3.1</t>
  </si>
  <si>
    <t>2.2</t>
  </si>
  <si>
    <t>0.9</t>
  </si>
  <si>
    <t>735.2</t>
  </si>
  <si>
    <t>17.8</t>
  </si>
  <si>
    <r>
      <t>Tabla 3.10. Concentraciones horarias de PM</t>
    </r>
    <r>
      <rPr>
        <b/>
        <sz val="8"/>
        <color theme="0"/>
        <rFont val="Arial"/>
        <family val="2"/>
      </rPr>
      <t>10</t>
    </r>
  </si>
  <si>
    <r>
      <t>Tabla 3.1. Concentraciones horarias de PM</t>
    </r>
    <r>
      <rPr>
        <b/>
        <sz val="8"/>
        <color theme="0"/>
        <rFont val="Arial"/>
        <family val="2"/>
      </rPr>
      <t>2,5</t>
    </r>
  </si>
  <si>
    <t>ID</t>
  </si>
  <si>
    <t>739.6</t>
  </si>
  <si>
    <t>738.5</t>
  </si>
  <si>
    <t>739.2</t>
  </si>
  <si>
    <t>739.5</t>
  </si>
  <si>
    <t>740.2</t>
  </si>
  <si>
    <t>739.1</t>
  </si>
  <si>
    <t>738.8</t>
  </si>
  <si>
    <t>17.7</t>
  </si>
  <si>
    <t>17.5</t>
  </si>
  <si>
    <t>17.4</t>
  </si>
  <si>
    <t>17.3</t>
  </si>
  <si>
    <t>18.3</t>
  </si>
  <si>
    <t>19.6</t>
  </si>
  <si>
    <t>20.6</t>
  </si>
  <si>
    <t>20.4</t>
  </si>
  <si>
    <t>20.7</t>
  </si>
  <si>
    <t>20.8</t>
  </si>
  <si>
    <t>17.1</t>
  </si>
  <si>
    <t>16.9</t>
  </si>
  <si>
    <t>0.4</t>
  </si>
  <si>
    <t>737.8</t>
  </si>
  <si>
    <t>738.4</t>
  </si>
  <si>
    <t>740.1</t>
  </si>
  <si>
    <t>16.8</t>
  </si>
  <si>
    <t>16.6</t>
  </si>
  <si>
    <t>16.3</t>
  </si>
  <si>
    <t>16.2</t>
  </si>
  <si>
    <t>18.8</t>
  </si>
  <si>
    <t>23.8</t>
  </si>
  <si>
    <t>25.4</t>
  </si>
  <si>
    <t>25.6</t>
  </si>
  <si>
    <t>25.3</t>
  </si>
  <si>
    <t>21.5</t>
  </si>
  <si>
    <t>738.3</t>
  </si>
  <si>
    <t>739.3</t>
  </si>
  <si>
    <t>740.5</t>
  </si>
  <si>
    <t>740.8</t>
  </si>
  <si>
    <t>17.2</t>
  </si>
  <si>
    <t>19.9</t>
  </si>
  <si>
    <t>22.2</t>
  </si>
  <si>
    <t>23.4</t>
  </si>
  <si>
    <t>23.2</t>
  </si>
  <si>
    <t>23.3</t>
  </si>
  <si>
    <t>24.2</t>
  </si>
  <si>
    <t>23.6</t>
  </si>
  <si>
    <t>22.1</t>
  </si>
  <si>
    <t>21.4</t>
  </si>
  <si>
    <t>19.2</t>
  </si>
  <si>
    <t>3.6</t>
  </si>
  <si>
    <t>ND</t>
  </si>
  <si>
    <t>734.9</t>
  </si>
  <si>
    <t>734.4</t>
  </si>
  <si>
    <t>733.9</t>
  </si>
  <si>
    <t>733.8</t>
  </si>
  <si>
    <t>734.1</t>
  </si>
  <si>
    <t>734.3</t>
  </si>
  <si>
    <t>734.8</t>
  </si>
  <si>
    <t>735.4</t>
  </si>
  <si>
    <t>735.1</t>
  </si>
  <si>
    <t>733.5</t>
  </si>
  <si>
    <t>734.6</t>
  </si>
  <si>
    <t>17.6</t>
  </si>
  <si>
    <t>18.4</t>
  </si>
  <si>
    <t>20.1</t>
  </si>
  <si>
    <t>20.5</t>
  </si>
  <si>
    <t>19.1</t>
  </si>
  <si>
    <t>16.7</t>
  </si>
  <si>
    <t>4.9</t>
  </si>
  <si>
    <t>734.2</t>
  </si>
  <si>
    <t>733.4</t>
  </si>
  <si>
    <t>733.1</t>
  </si>
  <si>
    <t>733.3</t>
  </si>
  <si>
    <t>734.5</t>
  </si>
  <si>
    <t>733.6</t>
  </si>
  <si>
    <t>735.6</t>
  </si>
  <si>
    <t>22.9</t>
  </si>
  <si>
    <t>24.7</t>
  </si>
  <si>
    <t>24.9</t>
  </si>
  <si>
    <t>23.9</t>
  </si>
  <si>
    <t>23.5</t>
  </si>
  <si>
    <t>21.8</t>
  </si>
  <si>
    <t>20.9</t>
  </si>
  <si>
    <t>19.3</t>
  </si>
  <si>
    <t>733.7</t>
  </si>
  <si>
    <t>734.7</t>
  </si>
  <si>
    <t>735.7</t>
  </si>
  <si>
    <t>21.1</t>
  </si>
  <si>
    <t>22.4</t>
  </si>
  <si>
    <t>22.5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</si>
</sst>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"/>
    <numFmt numFmtId="165" formatCode="0.0"/>
    <numFmt numFmtId="166" formatCode="\&lt;#0.00"/>
    <numFmt numFmtId="167" formatCode="[h]:mm"/>
    <numFmt numFmtId="168" formatCode="[h]"/>
    <numFmt numFmtId="169" formatCode="0.0000"/>
    <numFmt numFmtId="170" formatCode="0.00000"/>
    <numFmt numFmtId="171" formatCode="0.0%"/>
    <numFmt numFmtId="172" formatCode="yyyy/mm/dd\ hh:mm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name val="Calibri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9"/>
      <name val="Arial"/>
      <family val="2"/>
    </font>
    <font>
      <b/>
      <sz val="8"/>
      <name val="Calibri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b/>
      <vertAlign val="superscript"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vertAlign val="subscript"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vertAlign val="subscript"/>
      <sz val="8"/>
      <name val="Arial"/>
      <family val="2"/>
    </font>
    <font>
      <b/>
      <vertAlign val="subscript"/>
      <sz val="12"/>
      <color theme="0"/>
      <name val="Arial"/>
      <family val="2"/>
    </font>
    <font>
      <sz val="8"/>
      <color theme="0" tint="-0.499984740745262"/>
      <name val="Arial"/>
      <family val="2"/>
    </font>
    <font>
      <sz val="9"/>
      <color theme="0" tint="-0.499984740745262"/>
      <name val="Arial"/>
      <family val="2"/>
    </font>
    <font>
      <sz val="10"/>
      <name val="Arial"/>
      <family val="2"/>
    </font>
    <font>
      <b/>
      <sz val="10"/>
      <color theme="1"/>
      <name val="Lucida Sans"/>
      <family val="2"/>
    </font>
    <font>
      <b/>
      <sz val="10"/>
      <color rgb="FFFF0000"/>
      <name val="Arial"/>
      <family val="2"/>
    </font>
    <font>
      <sz val="9"/>
      <color theme="0" tint="-0.34998626667073579"/>
      <name val="Arial"/>
      <family val="2"/>
    </font>
    <font>
      <b/>
      <vertAlign val="subscript"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Calibri"/>
      <family val="2"/>
      <scheme val="minor"/>
    </font>
    <font>
      <b/>
      <vertAlign val="subscript"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6"/>
        <bgColor theme="0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6" tint="0.39997558519241921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theme="6" tint="-0.249977111117893"/>
        <bgColor theme="0"/>
      </patternFill>
    </fill>
    <fill>
      <patternFill patternType="solid">
        <fgColor rgb="FFFFFFCC"/>
        <bgColor theme="0"/>
      </patternFill>
    </fill>
    <fill>
      <patternFill patternType="solid">
        <fgColor theme="6" tint="0.59999389629810485"/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76933C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/>
      <right style="medium">
        <color rgb="FF00B050"/>
      </right>
      <top/>
      <bottom/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/>
      <right/>
      <top style="medium">
        <color rgb="FF00B050"/>
      </top>
      <bottom/>
      <diagonal/>
    </border>
    <border>
      <left/>
      <right/>
      <top/>
      <bottom style="medium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 style="medium">
        <color rgb="FF00B050"/>
      </right>
      <top/>
      <bottom/>
      <diagonal/>
    </border>
    <border>
      <left style="medium">
        <color rgb="FF00B050"/>
      </left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B050"/>
      </right>
      <top style="medium">
        <color rgb="FF00B050"/>
      </top>
      <bottom/>
      <diagonal/>
    </border>
    <border>
      <left/>
      <right style="thin">
        <color rgb="FF00B050"/>
      </right>
      <top/>
      <bottom/>
      <diagonal/>
    </border>
    <border>
      <left/>
      <right style="thin">
        <color rgb="FF00B050"/>
      </right>
      <top/>
      <bottom style="medium">
        <color rgb="FF00B05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B050"/>
      </bottom>
      <diagonal/>
    </border>
    <border>
      <left style="thin">
        <color rgb="FF00B050"/>
      </left>
      <right/>
      <top/>
      <bottom/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 style="medium">
        <color rgb="FF92D050"/>
      </left>
      <right/>
      <top style="medium">
        <color rgb="FF92D050"/>
      </top>
      <bottom/>
      <diagonal/>
    </border>
    <border>
      <left/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/>
      <top/>
      <bottom/>
      <diagonal/>
    </border>
    <border>
      <left/>
      <right style="medium">
        <color rgb="FF92D050"/>
      </right>
      <top/>
      <bottom/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/>
      <right/>
      <top/>
      <bottom style="medium">
        <color rgb="FF92D050"/>
      </bottom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/>
      <right style="thin">
        <color rgb="FF00B050"/>
      </right>
      <top style="thin">
        <color rgb="FF00B050"/>
      </top>
      <bottom/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6" fillId="0" borderId="0"/>
    <xf numFmtId="0" fontId="29" fillId="0" borderId="0">
      <alignment vertical="top"/>
    </xf>
    <xf numFmtId="9" fontId="35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9" fontId="6" fillId="0" borderId="0" applyFont="0" applyFill="0" applyBorder="0" applyAlignment="0" applyProtection="0"/>
    <xf numFmtId="0" fontId="2" fillId="0" borderId="0"/>
    <xf numFmtId="0" fontId="1" fillId="0" borderId="0"/>
  </cellStyleXfs>
  <cellXfs count="537">
    <xf numFmtId="0" fontId="0" fillId="0" borderId="0" xfId="0"/>
    <xf numFmtId="0" fontId="6" fillId="0" borderId="0" xfId="1"/>
    <xf numFmtId="0" fontId="6" fillId="2" borderId="0" xfId="1" applyFont="1" applyFill="1"/>
    <xf numFmtId="0" fontId="6" fillId="0" borderId="0" xfId="1" applyFont="1"/>
    <xf numFmtId="0" fontId="5" fillId="0" borderId="0" xfId="1" applyFont="1"/>
    <xf numFmtId="0" fontId="9" fillId="0" borderId="0" xfId="1" applyFont="1" applyFill="1" applyBorder="1" applyAlignment="1">
      <alignment horizontal="center" vertical="center"/>
    </xf>
    <xf numFmtId="0" fontId="6" fillId="0" borderId="0" xfId="1" applyFont="1" applyFill="1"/>
    <xf numFmtId="0" fontId="6" fillId="0" borderId="0" xfId="0" applyFont="1"/>
    <xf numFmtId="0" fontId="5" fillId="0" borderId="0" xfId="1" applyFont="1" applyAlignment="1">
      <alignment vertical="center"/>
    </xf>
    <xf numFmtId="0" fontId="9" fillId="0" borderId="0" xfId="0" applyFont="1" applyAlignment="1">
      <alignment horizontal="right"/>
    </xf>
    <xf numFmtId="0" fontId="6" fillId="0" borderId="0" xfId="1" applyFont="1" applyAlignment="1">
      <alignment horizontal="center" vertical="center"/>
    </xf>
    <xf numFmtId="0" fontId="6" fillId="0" borderId="0" xfId="1" applyFont="1" applyBorder="1"/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0" fillId="0" borderId="0" xfId="0" applyFont="1"/>
    <xf numFmtId="0" fontId="19" fillId="0" borderId="0" xfId="0" applyFont="1"/>
    <xf numFmtId="0" fontId="21" fillId="0" borderId="0" xfId="0" applyFont="1" applyFill="1"/>
    <xf numFmtId="0" fontId="20" fillId="0" borderId="0" xfId="0" applyFont="1" applyAlignment="1">
      <alignment vertical="center"/>
    </xf>
    <xf numFmtId="0" fontId="5" fillId="0" borderId="0" xfId="0" applyFont="1"/>
    <xf numFmtId="0" fontId="21" fillId="3" borderId="0" xfId="0" applyFont="1" applyFill="1"/>
    <xf numFmtId="0" fontId="21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4" borderId="10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4" borderId="12" xfId="0" applyFont="1" applyFill="1" applyBorder="1" applyAlignment="1">
      <alignment horizontal="center"/>
    </xf>
    <xf numFmtId="0" fontId="20" fillId="4" borderId="6" xfId="0" applyFont="1" applyFill="1" applyBorder="1" applyAlignment="1">
      <alignment horizontal="center"/>
    </xf>
    <xf numFmtId="0" fontId="20" fillId="3" borderId="0" xfId="0" applyFont="1" applyFill="1" applyAlignment="1">
      <alignment vertical="center"/>
    </xf>
    <xf numFmtId="0" fontId="2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20" fillId="4" borderId="0" xfId="0" applyFont="1" applyFill="1"/>
    <xf numFmtId="0" fontId="19" fillId="3" borderId="0" xfId="0" applyFont="1" applyFill="1"/>
    <xf numFmtId="14" fontId="19" fillId="7" borderId="13" xfId="0" applyNumberFormat="1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/>
    </xf>
    <xf numFmtId="0" fontId="30" fillId="3" borderId="13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/>
    </xf>
    <xf numFmtId="0" fontId="23" fillId="8" borderId="0" xfId="0" applyFont="1" applyFill="1" applyBorder="1" applyAlignment="1">
      <alignment horizontal="center" vertical="center"/>
    </xf>
    <xf numFmtId="0" fontId="19" fillId="3" borderId="0" xfId="0" quotePrefix="1" applyFont="1" applyFill="1" applyAlignment="1">
      <alignment horizontal="right" vertical="center"/>
    </xf>
    <xf numFmtId="166" fontId="23" fillId="3" borderId="0" xfId="0" applyNumberFormat="1" applyFont="1" applyFill="1" applyBorder="1" applyAlignment="1">
      <alignment horizontal="center" vertical="center" wrapText="1"/>
    </xf>
    <xf numFmtId="2" fontId="19" fillId="7" borderId="13" xfId="0" applyNumberFormat="1" applyFont="1" applyFill="1" applyBorder="1" applyAlignment="1">
      <alignment horizontal="center" vertical="center"/>
    </xf>
    <xf numFmtId="169" fontId="23" fillId="3" borderId="13" xfId="0" applyNumberFormat="1" applyFont="1" applyFill="1" applyBorder="1" applyAlignment="1">
      <alignment horizontal="center" vertical="center" wrapText="1"/>
    </xf>
    <xf numFmtId="165" fontId="23" fillId="3" borderId="0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right" vertical="center"/>
    </xf>
    <xf numFmtId="0" fontId="21" fillId="3" borderId="0" xfId="0" applyFont="1" applyFill="1" applyAlignment="1">
      <alignment vertical="top" wrapText="1"/>
    </xf>
    <xf numFmtId="0" fontId="6" fillId="4" borderId="0" xfId="1" applyFont="1" applyFill="1"/>
    <xf numFmtId="0" fontId="6" fillId="4" borderId="0" xfId="1" applyFont="1" applyFill="1" applyAlignment="1">
      <alignment horizontal="center" vertical="center"/>
    </xf>
    <xf numFmtId="0" fontId="6" fillId="3" borderId="0" xfId="1" applyFont="1" applyFill="1"/>
    <xf numFmtId="0" fontId="6" fillId="4" borderId="0" xfId="1" applyFont="1" applyFill="1" applyAlignment="1">
      <alignment horizontal="center"/>
    </xf>
    <xf numFmtId="0" fontId="6" fillId="3" borderId="0" xfId="1" applyFont="1" applyFill="1" applyAlignment="1">
      <alignment horizontal="center" vertical="center"/>
    </xf>
    <xf numFmtId="0" fontId="9" fillId="4" borderId="0" xfId="1" applyFont="1" applyFill="1" applyBorder="1" applyAlignment="1">
      <alignment vertical="center" wrapText="1"/>
    </xf>
    <xf numFmtId="0" fontId="8" fillId="6" borderId="13" xfId="1" applyFont="1" applyFill="1" applyBorder="1" applyAlignment="1">
      <alignment vertical="center"/>
    </xf>
    <xf numFmtId="0" fontId="7" fillId="10" borderId="13" xfId="1" applyFont="1" applyFill="1" applyBorder="1" applyAlignment="1">
      <alignment horizontal="center" vertical="center"/>
    </xf>
    <xf numFmtId="0" fontId="10" fillId="4" borderId="0" xfId="1" applyFont="1" applyFill="1" applyAlignment="1">
      <alignment vertical="center"/>
    </xf>
    <xf numFmtId="0" fontId="11" fillId="6" borderId="17" xfId="1" applyFont="1" applyFill="1" applyBorder="1" applyAlignment="1">
      <alignment horizontal="center" vertical="center"/>
    </xf>
    <xf numFmtId="0" fontId="10" fillId="4" borderId="0" xfId="1" applyFont="1" applyFill="1" applyAlignment="1">
      <alignment horizontal="center" vertical="center"/>
    </xf>
    <xf numFmtId="0" fontId="6" fillId="4" borderId="0" xfId="1" applyFont="1" applyFill="1" applyBorder="1"/>
    <xf numFmtId="0" fontId="9" fillId="4" borderId="0" xfId="1" applyFont="1" applyFill="1" applyBorder="1" applyAlignment="1">
      <alignment horizontal="center" vertical="center"/>
    </xf>
    <xf numFmtId="0" fontId="10" fillId="4" borderId="0" xfId="1" applyFont="1" applyFill="1" applyBorder="1" applyAlignment="1">
      <alignment horizontal="center" vertical="center"/>
    </xf>
    <xf numFmtId="0" fontId="5" fillId="10" borderId="18" xfId="1" applyFont="1" applyFill="1" applyBorder="1" applyAlignment="1"/>
    <xf numFmtId="0" fontId="5" fillId="10" borderId="19" xfId="1" applyFont="1" applyFill="1" applyBorder="1" applyAlignment="1"/>
    <xf numFmtId="0" fontId="5" fillId="3" borderId="0" xfId="1" applyFont="1" applyFill="1"/>
    <xf numFmtId="165" fontId="5" fillId="10" borderId="18" xfId="1" applyNumberFormat="1" applyFont="1" applyFill="1" applyBorder="1" applyAlignment="1">
      <alignment vertical="center"/>
    </xf>
    <xf numFmtId="0" fontId="5" fillId="10" borderId="19" xfId="1" applyFont="1" applyFill="1" applyBorder="1" applyAlignment="1">
      <alignment vertical="center"/>
    </xf>
    <xf numFmtId="0" fontId="6" fillId="3" borderId="0" xfId="1" applyFont="1" applyFill="1" applyBorder="1"/>
    <xf numFmtId="0" fontId="11" fillId="7" borderId="13" xfId="1" applyFont="1" applyFill="1" applyBorder="1" applyAlignment="1">
      <alignment horizontal="center" vertical="center" wrapText="1"/>
    </xf>
    <xf numFmtId="0" fontId="11" fillId="7" borderId="17" xfId="1" applyFont="1" applyFill="1" applyBorder="1" applyAlignment="1">
      <alignment horizontal="center" vertical="center" wrapText="1"/>
    </xf>
    <xf numFmtId="165" fontId="5" fillId="6" borderId="13" xfId="1" applyNumberFormat="1" applyFont="1" applyFill="1" applyBorder="1" applyAlignment="1">
      <alignment horizontal="center" vertical="center" wrapText="1"/>
    </xf>
    <xf numFmtId="165" fontId="5" fillId="6" borderId="17" xfId="1" applyNumberFormat="1" applyFont="1" applyFill="1" applyBorder="1" applyAlignment="1">
      <alignment horizontal="center" vertical="center" wrapText="1"/>
    </xf>
    <xf numFmtId="165" fontId="5" fillId="6" borderId="13" xfId="1" applyNumberFormat="1" applyFont="1" applyFill="1" applyBorder="1" applyAlignment="1">
      <alignment horizontal="center" vertical="center"/>
    </xf>
    <xf numFmtId="164" fontId="5" fillId="6" borderId="13" xfId="1" applyNumberFormat="1" applyFont="1" applyFill="1" applyBorder="1" applyAlignment="1">
      <alignment horizontal="center" vertical="center"/>
    </xf>
    <xf numFmtId="0" fontId="5" fillId="10" borderId="13" xfId="1" applyFont="1" applyFill="1" applyBorder="1" applyAlignment="1">
      <alignment horizontal="center" vertical="center"/>
    </xf>
    <xf numFmtId="164" fontId="5" fillId="10" borderId="17" xfId="1" applyNumberFormat="1" applyFont="1" applyFill="1" applyBorder="1" applyAlignment="1">
      <alignment horizontal="center" vertical="center"/>
    </xf>
    <xf numFmtId="165" fontId="5" fillId="10" borderId="18" xfId="1" applyNumberFormat="1" applyFont="1" applyFill="1" applyBorder="1" applyAlignment="1"/>
    <xf numFmtId="164" fontId="5" fillId="10" borderId="13" xfId="1" applyNumberFormat="1" applyFont="1" applyFill="1" applyBorder="1" applyAlignment="1">
      <alignment horizontal="center" vertical="center"/>
    </xf>
    <xf numFmtId="0" fontId="5" fillId="10" borderId="17" xfId="1" applyFont="1" applyFill="1" applyBorder="1" applyAlignment="1">
      <alignment horizontal="center" vertical="center"/>
    </xf>
    <xf numFmtId="0" fontId="6" fillId="4" borderId="0" xfId="0" applyFont="1" applyFill="1"/>
    <xf numFmtId="0" fontId="6" fillId="4" borderId="0" xfId="0" applyFont="1" applyFill="1" applyAlignment="1">
      <alignment horizontal="center" vertical="center"/>
    </xf>
    <xf numFmtId="0" fontId="5" fillId="3" borderId="0" xfId="1" applyFont="1" applyFill="1" applyAlignment="1">
      <alignment vertical="center"/>
    </xf>
    <xf numFmtId="0" fontId="11" fillId="3" borderId="0" xfId="1" applyFont="1" applyFill="1" applyAlignment="1">
      <alignment vertical="center"/>
    </xf>
    <xf numFmtId="0" fontId="6" fillId="3" borderId="0" xfId="1" applyFill="1"/>
    <xf numFmtId="0" fontId="5" fillId="3" borderId="24" xfId="1" applyFont="1" applyFill="1" applyBorder="1" applyAlignment="1">
      <alignment horizontal="center" vertical="center"/>
    </xf>
    <xf numFmtId="0" fontId="5" fillId="10" borderId="25" xfId="1" applyFont="1" applyFill="1" applyBorder="1" applyAlignment="1">
      <alignment horizontal="center" vertical="center"/>
    </xf>
    <xf numFmtId="22" fontId="5" fillId="3" borderId="25" xfId="1" applyNumberFormat="1" applyFont="1" applyFill="1" applyBorder="1" applyAlignment="1">
      <alignment horizontal="center" vertical="center"/>
    </xf>
    <xf numFmtId="2" fontId="5" fillId="3" borderId="25" xfId="1" applyNumberFormat="1" applyFont="1" applyFill="1" applyBorder="1" applyAlignment="1">
      <alignment horizontal="center" vertical="center"/>
    </xf>
    <xf numFmtId="0" fontId="5" fillId="3" borderId="27" xfId="1" applyFont="1" applyFill="1" applyBorder="1" applyAlignment="1">
      <alignment horizontal="center" vertical="center"/>
    </xf>
    <xf numFmtId="22" fontId="5" fillId="3" borderId="13" xfId="1" applyNumberFormat="1" applyFont="1" applyFill="1" applyBorder="1" applyAlignment="1">
      <alignment horizontal="center" vertical="center"/>
    </xf>
    <xf numFmtId="2" fontId="5" fillId="3" borderId="13" xfId="1" applyNumberFormat="1" applyFont="1" applyFill="1" applyBorder="1" applyAlignment="1">
      <alignment horizontal="center" vertical="center"/>
    </xf>
    <xf numFmtId="1" fontId="5" fillId="10" borderId="13" xfId="1" applyNumberFormat="1" applyFont="1" applyFill="1" applyBorder="1" applyAlignment="1">
      <alignment horizontal="center"/>
    </xf>
    <xf numFmtId="0" fontId="6" fillId="3" borderId="0" xfId="0" applyFont="1" applyFill="1"/>
    <xf numFmtId="0" fontId="11" fillId="7" borderId="24" xfId="1" applyFont="1" applyFill="1" applyBorder="1" applyAlignment="1">
      <alignment horizontal="center" vertical="center" wrapText="1"/>
    </xf>
    <xf numFmtId="0" fontId="11" fillId="7" borderId="25" xfId="1" applyFont="1" applyFill="1" applyBorder="1" applyAlignment="1">
      <alignment horizontal="center" vertical="center" wrapText="1"/>
    </xf>
    <xf numFmtId="0" fontId="11" fillId="7" borderId="26" xfId="1" applyFont="1" applyFill="1" applyBorder="1" applyAlignment="1">
      <alignment horizontal="center" vertical="center" wrapText="1"/>
    </xf>
    <xf numFmtId="165" fontId="5" fillId="3" borderId="13" xfId="1" applyNumberFormat="1" applyFont="1" applyFill="1" applyBorder="1" applyAlignment="1">
      <alignment horizontal="center" vertical="center"/>
    </xf>
    <xf numFmtId="1" fontId="11" fillId="11" borderId="28" xfId="1" applyNumberFormat="1" applyFont="1" applyFill="1" applyBorder="1" applyAlignment="1">
      <alignment horizontal="center"/>
    </xf>
    <xf numFmtId="1" fontId="5" fillId="3" borderId="13" xfId="1" applyNumberFormat="1" applyFont="1" applyFill="1" applyBorder="1" applyAlignment="1">
      <alignment horizontal="center" vertical="center"/>
    </xf>
    <xf numFmtId="0" fontId="20" fillId="4" borderId="0" xfId="1" applyFont="1" applyFill="1" applyAlignment="1">
      <alignment horizontal="center"/>
    </xf>
    <xf numFmtId="0" fontId="28" fillId="10" borderId="1" xfId="1" applyFont="1" applyFill="1" applyBorder="1" applyAlignment="1">
      <alignment horizontal="center" vertical="center"/>
    </xf>
    <xf numFmtId="0" fontId="28" fillId="10" borderId="1" xfId="1" applyFont="1" applyFill="1" applyBorder="1" applyAlignment="1">
      <alignment vertical="center"/>
    </xf>
    <xf numFmtId="0" fontId="27" fillId="6" borderId="0" xfId="1" applyFont="1" applyFill="1" applyAlignment="1">
      <alignment horizontal="left" vertical="center"/>
    </xf>
    <xf numFmtId="0" fontId="17" fillId="4" borderId="0" xfId="1" applyFont="1" applyFill="1" applyBorder="1" applyAlignment="1">
      <alignment vertical="center" wrapText="1"/>
    </xf>
    <xf numFmtId="0" fontId="11" fillId="3" borderId="0" xfId="1" applyFont="1" applyFill="1" applyBorder="1" applyAlignment="1">
      <alignment vertical="center"/>
    </xf>
    <xf numFmtId="0" fontId="11" fillId="7" borderId="0" xfId="1" applyFont="1" applyFill="1" applyBorder="1" applyAlignment="1">
      <alignment horizontal="center" vertical="center"/>
    </xf>
    <xf numFmtId="22" fontId="5" fillId="10" borderId="1" xfId="1" applyNumberFormat="1" applyFont="1" applyFill="1" applyBorder="1" applyAlignment="1">
      <alignment vertical="center"/>
    </xf>
    <xf numFmtId="22" fontId="5" fillId="3" borderId="1" xfId="1" applyNumberFormat="1" applyFont="1" applyFill="1" applyBorder="1" applyAlignment="1">
      <alignment vertical="center"/>
    </xf>
    <xf numFmtId="22" fontId="5" fillId="3" borderId="0" xfId="1" applyNumberFormat="1" applyFont="1" applyFill="1" applyBorder="1" applyAlignment="1">
      <alignment vertical="center"/>
    </xf>
    <xf numFmtId="0" fontId="5" fillId="3" borderId="16" xfId="1" applyFont="1" applyFill="1" applyBorder="1" applyAlignment="1">
      <alignment horizontal="left" vertical="center"/>
    </xf>
    <xf numFmtId="0" fontId="11" fillId="6" borderId="14" xfId="1" applyNumberFormat="1" applyFont="1" applyFill="1" applyBorder="1" applyAlignment="1">
      <alignment vertical="center"/>
    </xf>
    <xf numFmtId="0" fontId="11" fillId="6" borderId="15" xfId="1" applyNumberFormat="1" applyFont="1" applyFill="1" applyBorder="1" applyAlignment="1">
      <alignment horizontal="center" vertical="center"/>
    </xf>
    <xf numFmtId="0" fontId="5" fillId="4" borderId="0" xfId="1" applyFont="1" applyFill="1"/>
    <xf numFmtId="0" fontId="11" fillId="3" borderId="0" xfId="1" applyFont="1" applyFill="1" applyBorder="1" applyAlignment="1">
      <alignment horizontal="center" vertical="center"/>
    </xf>
    <xf numFmtId="22" fontId="5" fillId="3" borderId="0" xfId="1" applyNumberFormat="1" applyFont="1" applyFill="1" applyBorder="1" applyAlignment="1">
      <alignment horizontal="left" vertical="center"/>
    </xf>
    <xf numFmtId="20" fontId="5" fillId="3" borderId="0" xfId="1" applyNumberFormat="1" applyFont="1" applyFill="1" applyAlignment="1">
      <alignment horizontal="left" vertical="center"/>
    </xf>
    <xf numFmtId="0" fontId="5" fillId="3" borderId="0" xfId="1" applyFont="1" applyFill="1" applyAlignment="1">
      <alignment horizontal="left" vertical="center"/>
    </xf>
    <xf numFmtId="0" fontId="11" fillId="3" borderId="0" xfId="1" applyNumberFormat="1" applyFont="1" applyFill="1" applyBorder="1" applyAlignment="1">
      <alignment horizontal="right" vertical="center"/>
    </xf>
    <xf numFmtId="0" fontId="11" fillId="3" borderId="0" xfId="1" applyNumberFormat="1" applyFont="1" applyFill="1" applyBorder="1" applyAlignment="1">
      <alignment horizontal="center" vertical="center"/>
    </xf>
    <xf numFmtId="168" fontId="11" fillId="10" borderId="1" xfId="1" applyNumberFormat="1" applyFont="1" applyFill="1" applyBorder="1" applyAlignment="1">
      <alignment horizontal="center" vertical="center"/>
    </xf>
    <xf numFmtId="14" fontId="5" fillId="3" borderId="0" xfId="1" applyNumberFormat="1" applyFont="1" applyFill="1" applyBorder="1" applyAlignment="1">
      <alignment vertical="center"/>
    </xf>
    <xf numFmtId="14" fontId="11" fillId="3" borderId="0" xfId="1" applyNumberFormat="1" applyFont="1" applyFill="1" applyBorder="1" applyAlignment="1">
      <alignment horizontal="center" vertical="center"/>
    </xf>
    <xf numFmtId="2" fontId="11" fillId="3" borderId="0" xfId="1" applyNumberFormat="1" applyFont="1" applyFill="1" applyBorder="1" applyAlignment="1">
      <alignment horizontal="center" vertical="center"/>
    </xf>
    <xf numFmtId="14" fontId="11" fillId="3" borderId="0" xfId="1" applyNumberFormat="1" applyFont="1" applyFill="1" applyBorder="1" applyAlignment="1">
      <alignment vertical="center"/>
    </xf>
    <xf numFmtId="0" fontId="5" fillId="3" borderId="0" xfId="1" applyFont="1" applyFill="1" applyBorder="1"/>
    <xf numFmtId="165" fontId="5" fillId="10" borderId="1" xfId="1" applyNumberFormat="1" applyFont="1" applyFill="1" applyBorder="1" applyAlignment="1"/>
    <xf numFmtId="0" fontId="5" fillId="3" borderId="0" xfId="1" applyFont="1" applyFill="1" applyBorder="1" applyAlignment="1"/>
    <xf numFmtId="0" fontId="6" fillId="3" borderId="0" xfId="1" applyFont="1" applyFill="1" applyAlignment="1"/>
    <xf numFmtId="0" fontId="5" fillId="4" borderId="20" xfId="1" applyFont="1" applyFill="1" applyBorder="1"/>
    <xf numFmtId="0" fontId="5" fillId="4" borderId="0" xfId="1" applyFont="1" applyFill="1" applyAlignment="1">
      <alignment horizontal="center"/>
    </xf>
    <xf numFmtId="0" fontId="5" fillId="10" borderId="1" xfId="1" applyFont="1" applyFill="1" applyBorder="1" applyAlignment="1"/>
    <xf numFmtId="0" fontId="13" fillId="4" borderId="10" xfId="1" applyFont="1" applyFill="1" applyBorder="1" applyAlignment="1">
      <alignment vertical="center" wrapText="1"/>
    </xf>
    <xf numFmtId="0" fontId="13" fillId="4" borderId="11" xfId="1" applyFont="1" applyFill="1" applyBorder="1" applyAlignment="1">
      <alignment vertical="center" wrapText="1"/>
    </xf>
    <xf numFmtId="0" fontId="13" fillId="4" borderId="12" xfId="1" applyFont="1" applyFill="1" applyBorder="1" applyAlignment="1">
      <alignment vertical="center" wrapText="1"/>
    </xf>
    <xf numFmtId="0" fontId="0" fillId="3" borderId="0" xfId="0" applyFill="1"/>
    <xf numFmtId="0" fontId="27" fillId="6" borderId="0" xfId="1" applyFont="1" applyFill="1" applyAlignment="1">
      <alignment vertical="center"/>
    </xf>
    <xf numFmtId="0" fontId="0" fillId="3" borderId="0" xfId="0" applyFill="1" applyAlignment="1">
      <alignment horizontal="left" vertical="center"/>
    </xf>
    <xf numFmtId="0" fontId="11" fillId="5" borderId="21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14" fontId="5" fillId="4" borderId="13" xfId="0" applyNumberFormat="1" applyFont="1" applyFill="1" applyBorder="1" applyAlignment="1">
      <alignment horizontal="center" vertical="center"/>
    </xf>
    <xf numFmtId="20" fontId="5" fillId="3" borderId="13" xfId="0" applyNumberFormat="1" applyFont="1" applyFill="1" applyBorder="1" applyAlignment="1">
      <alignment horizontal="center" vertical="center"/>
    </xf>
    <xf numFmtId="165" fontId="5" fillId="4" borderId="13" xfId="0" applyNumberFormat="1" applyFont="1" applyFill="1" applyBorder="1" applyAlignment="1">
      <alignment horizontal="center" vertical="center"/>
    </xf>
    <xf numFmtId="165" fontId="5" fillId="3" borderId="13" xfId="0" applyNumberFormat="1" applyFont="1" applyFill="1" applyBorder="1" applyAlignment="1">
      <alignment horizontal="center" vertical="center"/>
    </xf>
    <xf numFmtId="1" fontId="5" fillId="3" borderId="13" xfId="0" applyNumberFormat="1" applyFont="1" applyFill="1" applyBorder="1" applyAlignment="1">
      <alignment horizontal="center" vertical="center"/>
    </xf>
    <xf numFmtId="20" fontId="5" fillId="3" borderId="21" xfId="0" applyNumberFormat="1" applyFont="1" applyFill="1" applyBorder="1" applyAlignment="1">
      <alignment horizontal="center" vertical="center"/>
    </xf>
    <xf numFmtId="165" fontId="11" fillId="10" borderId="13" xfId="1" applyNumberFormat="1" applyFont="1" applyFill="1" applyBorder="1" applyAlignment="1">
      <alignment horizontal="center" vertical="center"/>
    </xf>
    <xf numFmtId="0" fontId="28" fillId="10" borderId="0" xfId="1" applyFont="1" applyFill="1" applyBorder="1" applyAlignment="1">
      <alignment vertical="center"/>
    </xf>
    <xf numFmtId="0" fontId="33" fillId="0" borderId="0" xfId="1" applyFont="1" applyFill="1" applyBorder="1" applyAlignment="1">
      <alignment vertical="center"/>
    </xf>
    <xf numFmtId="0" fontId="6" fillId="3" borderId="45" xfId="1" applyFont="1" applyFill="1" applyBorder="1"/>
    <xf numFmtId="0" fontId="5" fillId="3" borderId="0" xfId="1" applyFont="1" applyFill="1" applyAlignment="1">
      <alignment horizontal="center" vertical="center"/>
    </xf>
    <xf numFmtId="0" fontId="27" fillId="3" borderId="0" xfId="1" applyFont="1" applyFill="1" applyBorder="1" applyAlignment="1">
      <alignment vertical="center"/>
    </xf>
    <xf numFmtId="0" fontId="5" fillId="0" borderId="0" xfId="1" applyFont="1" applyFill="1"/>
    <xf numFmtId="0" fontId="27" fillId="3" borderId="0" xfId="1" applyFont="1" applyFill="1" applyAlignment="1">
      <alignment horizontal="left" vertical="center"/>
    </xf>
    <xf numFmtId="0" fontId="28" fillId="3" borderId="0" xfId="1" applyFont="1" applyFill="1" applyBorder="1" applyAlignment="1">
      <alignment horizontal="left" vertical="center"/>
    </xf>
    <xf numFmtId="0" fontId="5" fillId="0" borderId="0" xfId="1" applyFont="1" applyFill="1" applyBorder="1"/>
    <xf numFmtId="0" fontId="27" fillId="3" borderId="0" xfId="1" applyFont="1" applyFill="1" applyBorder="1" applyAlignment="1">
      <alignment horizontal="left" vertical="center"/>
    </xf>
    <xf numFmtId="0" fontId="28" fillId="3" borderId="0" xfId="1" applyFont="1" applyFill="1" applyBorder="1" applyAlignment="1">
      <alignment vertical="center"/>
    </xf>
    <xf numFmtId="0" fontId="9" fillId="3" borderId="0" xfId="1" applyFont="1" applyFill="1" applyBorder="1" applyAlignment="1">
      <alignment horizontal="center" vertical="center"/>
    </xf>
    <xf numFmtId="0" fontId="5" fillId="3" borderId="59" xfId="1" applyFont="1" applyFill="1" applyBorder="1" applyAlignment="1">
      <alignment horizontal="center" vertical="center"/>
    </xf>
    <xf numFmtId="0" fontId="5" fillId="10" borderId="60" xfId="1" applyFont="1" applyFill="1" applyBorder="1" applyAlignment="1">
      <alignment horizontal="center" vertical="center"/>
    </xf>
    <xf numFmtId="22" fontId="5" fillId="3" borderId="60" xfId="1" applyNumberFormat="1" applyFont="1" applyFill="1" applyBorder="1" applyAlignment="1">
      <alignment horizontal="center" vertical="center"/>
    </xf>
    <xf numFmtId="2" fontId="5" fillId="3" borderId="60" xfId="1" applyNumberFormat="1" applyFont="1" applyFill="1" applyBorder="1" applyAlignment="1">
      <alignment horizontal="center" vertical="center"/>
    </xf>
    <xf numFmtId="1" fontId="5" fillId="10" borderId="60" xfId="1" applyNumberFormat="1" applyFont="1" applyFill="1" applyBorder="1" applyAlignment="1">
      <alignment horizontal="center"/>
    </xf>
    <xf numFmtId="1" fontId="11" fillId="11" borderId="61" xfId="1" applyNumberFormat="1" applyFont="1" applyFill="1" applyBorder="1" applyAlignment="1">
      <alignment horizontal="center"/>
    </xf>
    <xf numFmtId="0" fontId="6" fillId="4" borderId="0" xfId="0" applyFont="1" applyFill="1" applyBorder="1"/>
    <xf numFmtId="1" fontId="5" fillId="3" borderId="60" xfId="1" applyNumberFormat="1" applyFont="1" applyFill="1" applyBorder="1" applyAlignment="1">
      <alignment horizontal="center" vertical="center"/>
    </xf>
    <xf numFmtId="14" fontId="19" fillId="7" borderId="28" xfId="0" applyNumberFormat="1" applyFont="1" applyFill="1" applyBorder="1" applyAlignment="1">
      <alignment horizontal="center" vertical="center" wrapText="1"/>
    </xf>
    <xf numFmtId="0" fontId="23" fillId="8" borderId="27" xfId="0" applyFont="1" applyFill="1" applyBorder="1" applyAlignment="1">
      <alignment horizontal="center" vertical="center" wrapText="1"/>
    </xf>
    <xf numFmtId="0" fontId="30" fillId="3" borderId="28" xfId="0" applyFont="1" applyFill="1" applyBorder="1" applyAlignment="1">
      <alignment horizontal="center" vertical="center"/>
    </xf>
    <xf numFmtId="0" fontId="23" fillId="8" borderId="59" xfId="0" applyFont="1" applyFill="1" applyBorder="1" applyAlignment="1">
      <alignment horizontal="center" vertical="center" wrapText="1"/>
    </xf>
    <xf numFmtId="0" fontId="23" fillId="3" borderId="60" xfId="0" applyFont="1" applyFill="1" applyBorder="1" applyAlignment="1">
      <alignment horizontal="center" vertical="center" wrapText="1"/>
    </xf>
    <xf numFmtId="0" fontId="21" fillId="3" borderId="60" xfId="0" applyFont="1" applyFill="1" applyBorder="1" applyAlignment="1">
      <alignment horizontal="center"/>
    </xf>
    <xf numFmtId="0" fontId="30" fillId="3" borderId="60" xfId="0" applyFont="1" applyFill="1" applyBorder="1" applyAlignment="1">
      <alignment horizontal="center" vertical="center"/>
    </xf>
    <xf numFmtId="0" fontId="30" fillId="3" borderId="61" xfId="0" applyFont="1" applyFill="1" applyBorder="1" applyAlignment="1">
      <alignment horizontal="center" vertical="center"/>
    </xf>
    <xf numFmtId="2" fontId="19" fillId="7" borderId="28" xfId="0" applyNumberFormat="1" applyFont="1" applyFill="1" applyBorder="1" applyAlignment="1">
      <alignment horizontal="center" vertical="center"/>
    </xf>
    <xf numFmtId="169" fontId="23" fillId="3" borderId="28" xfId="0" applyNumberFormat="1" applyFont="1" applyFill="1" applyBorder="1" applyAlignment="1">
      <alignment horizontal="center" vertical="center" wrapText="1"/>
    </xf>
    <xf numFmtId="169" fontId="23" fillId="3" borderId="60" xfId="0" applyNumberFormat="1" applyFont="1" applyFill="1" applyBorder="1" applyAlignment="1">
      <alignment horizontal="center" vertical="center" wrapText="1"/>
    </xf>
    <xf numFmtId="169" fontId="23" fillId="3" borderId="61" xfId="0" applyNumberFormat="1" applyFont="1" applyFill="1" applyBorder="1" applyAlignment="1">
      <alignment horizontal="center" vertical="center" wrapText="1"/>
    </xf>
    <xf numFmtId="0" fontId="17" fillId="7" borderId="62" xfId="1" applyFont="1" applyFill="1" applyBorder="1" applyAlignment="1">
      <alignment vertical="center"/>
    </xf>
    <xf numFmtId="0" fontId="17" fillId="7" borderId="63" xfId="1" applyFont="1" applyFill="1" applyBorder="1" applyAlignment="1">
      <alignment vertical="center"/>
    </xf>
    <xf numFmtId="0" fontId="17" fillId="7" borderId="64" xfId="1" applyFont="1" applyFill="1" applyBorder="1" applyAlignment="1">
      <alignment vertical="center"/>
    </xf>
    <xf numFmtId="0" fontId="34" fillId="4" borderId="0" xfId="0" applyNumberFormat="1" applyFont="1" applyFill="1" applyBorder="1" applyAlignment="1">
      <alignment horizontal="center" vertical="center" wrapText="1"/>
    </xf>
    <xf numFmtId="0" fontId="19" fillId="3" borderId="0" xfId="0" quotePrefix="1" applyFont="1" applyFill="1" applyAlignment="1">
      <alignment horizontal="left" vertical="center"/>
    </xf>
    <xf numFmtId="0" fontId="19" fillId="3" borderId="0" xfId="0" applyFont="1" applyFill="1" applyBorder="1" applyAlignment="1">
      <alignment horizontal="center" vertical="center"/>
    </xf>
    <xf numFmtId="0" fontId="28" fillId="10" borderId="1" xfId="1" applyFont="1" applyFill="1" applyBorder="1" applyAlignment="1">
      <alignment horizontal="left" vertical="center"/>
    </xf>
    <xf numFmtId="0" fontId="27" fillId="6" borderId="0" xfId="1" applyFont="1" applyFill="1" applyAlignment="1">
      <alignment horizontal="left" vertical="center"/>
    </xf>
    <xf numFmtId="164" fontId="5" fillId="3" borderId="17" xfId="1" applyNumberFormat="1" applyFont="1" applyFill="1" applyBorder="1" applyAlignment="1">
      <alignment horizontal="center" vertical="center"/>
    </xf>
    <xf numFmtId="0" fontId="5" fillId="3" borderId="17" xfId="1" applyNumberFormat="1" applyFont="1" applyFill="1" applyBorder="1" applyAlignment="1">
      <alignment horizontal="center" vertical="center"/>
    </xf>
    <xf numFmtId="0" fontId="11" fillId="7" borderId="40" xfId="1" applyFont="1" applyFill="1" applyBorder="1" applyAlignment="1">
      <alignment horizontal="center" vertical="center" wrapText="1"/>
    </xf>
    <xf numFmtId="0" fontId="5" fillId="3" borderId="42" xfId="1" applyNumberFormat="1" applyFont="1" applyFill="1" applyBorder="1" applyAlignment="1">
      <alignment horizontal="center" vertical="center"/>
    </xf>
    <xf numFmtId="0" fontId="11" fillId="7" borderId="72" xfId="1" applyFont="1" applyFill="1" applyBorder="1" applyAlignment="1">
      <alignment horizontal="center" vertical="center" wrapText="1"/>
    </xf>
    <xf numFmtId="0" fontId="11" fillId="7" borderId="34" xfId="1" applyFont="1" applyFill="1" applyBorder="1" applyAlignment="1">
      <alignment horizontal="center" vertical="center" wrapText="1"/>
    </xf>
    <xf numFmtId="0" fontId="11" fillId="7" borderId="75" xfId="1" applyFont="1" applyFill="1" applyBorder="1" applyAlignment="1">
      <alignment horizontal="center" vertical="center" wrapText="1"/>
    </xf>
    <xf numFmtId="0" fontId="5" fillId="3" borderId="76" xfId="1" applyFont="1" applyFill="1" applyBorder="1" applyAlignment="1">
      <alignment vertical="center"/>
    </xf>
    <xf numFmtId="1" fontId="5" fillId="10" borderId="33" xfId="1" applyNumberFormat="1" applyFont="1" applyFill="1" applyBorder="1" applyAlignment="1">
      <alignment horizontal="center"/>
    </xf>
    <xf numFmtId="2" fontId="5" fillId="3" borderId="33" xfId="1" applyNumberFormat="1" applyFont="1" applyFill="1" applyBorder="1" applyAlignment="1">
      <alignment horizontal="center" vertical="center"/>
    </xf>
    <xf numFmtId="22" fontId="5" fillId="3" borderId="33" xfId="1" applyNumberFormat="1" applyFont="1" applyFill="1" applyBorder="1" applyAlignment="1">
      <alignment horizontal="center" vertical="center"/>
    </xf>
    <xf numFmtId="0" fontId="6" fillId="3" borderId="76" xfId="1" applyFill="1" applyBorder="1"/>
    <xf numFmtId="0" fontId="5" fillId="3" borderId="77" xfId="1" applyFont="1" applyFill="1" applyBorder="1" applyAlignment="1">
      <alignment horizontal="center" vertical="center"/>
    </xf>
    <xf numFmtId="0" fontId="21" fillId="3" borderId="22" xfId="0" applyFont="1" applyFill="1" applyBorder="1"/>
    <xf numFmtId="0" fontId="19" fillId="3" borderId="22" xfId="0" applyFont="1" applyFill="1" applyBorder="1"/>
    <xf numFmtId="169" fontId="23" fillId="3" borderId="19" xfId="0" applyNumberFormat="1" applyFont="1" applyFill="1" applyBorder="1" applyAlignment="1">
      <alignment horizontal="center" vertical="center" wrapText="1"/>
    </xf>
    <xf numFmtId="169" fontId="23" fillId="3" borderId="43" xfId="0" applyNumberFormat="1" applyFont="1" applyFill="1" applyBorder="1" applyAlignment="1">
      <alignment horizontal="center" vertical="center" wrapText="1"/>
    </xf>
    <xf numFmtId="2" fontId="6" fillId="0" borderId="0" xfId="1" applyNumberFormat="1"/>
    <xf numFmtId="0" fontId="11" fillId="13" borderId="25" xfId="1" applyFont="1" applyFill="1" applyBorder="1" applyAlignment="1">
      <alignment horizontal="center" vertical="center" wrapText="1"/>
    </xf>
    <xf numFmtId="0" fontId="11" fillId="13" borderId="26" xfId="1" applyFont="1" applyFill="1" applyBorder="1" applyAlignment="1">
      <alignment horizontal="center" vertical="center" wrapText="1"/>
    </xf>
    <xf numFmtId="164" fontId="5" fillId="3" borderId="13" xfId="1" applyNumberFormat="1" applyFont="1" applyFill="1" applyBorder="1" applyAlignment="1">
      <alignment horizontal="center" vertical="center"/>
    </xf>
    <xf numFmtId="2" fontId="5" fillId="0" borderId="13" xfId="1" applyNumberFormat="1" applyFont="1" applyFill="1" applyBorder="1" applyAlignment="1">
      <alignment horizontal="center"/>
    </xf>
    <xf numFmtId="2" fontId="5" fillId="0" borderId="60" xfId="1" applyNumberFormat="1" applyFont="1" applyFill="1" applyBorder="1" applyAlignment="1">
      <alignment horizontal="center"/>
    </xf>
    <xf numFmtId="2" fontId="11" fillId="0" borderId="28" xfId="1" applyNumberFormat="1" applyFont="1" applyFill="1" applyBorder="1" applyAlignment="1">
      <alignment horizontal="center"/>
    </xf>
    <xf numFmtId="0" fontId="5" fillId="6" borderId="66" xfId="1" applyFont="1" applyFill="1" applyBorder="1" applyAlignment="1">
      <alignment vertical="center" wrapText="1"/>
    </xf>
    <xf numFmtId="0" fontId="5" fillId="6" borderId="67" xfId="1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22" fontId="5" fillId="3" borderId="19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5" fontId="0" fillId="0" borderId="0" xfId="0" applyNumberFormat="1"/>
    <xf numFmtId="2" fontId="0" fillId="0" borderId="0" xfId="0" applyNumberFormat="1"/>
    <xf numFmtId="1" fontId="0" fillId="0" borderId="0" xfId="0" applyNumberFormat="1"/>
    <xf numFmtId="164" fontId="0" fillId="0" borderId="0" xfId="0" applyNumberFormat="1"/>
    <xf numFmtId="170" fontId="23" fillId="3" borderId="13" xfId="0" applyNumberFormat="1" applyFont="1" applyFill="1" applyBorder="1" applyAlignment="1">
      <alignment horizontal="center" vertical="center" wrapText="1"/>
    </xf>
    <xf numFmtId="165" fontId="11" fillId="11" borderId="26" xfId="1" applyNumberFormat="1" applyFont="1" applyFill="1" applyBorder="1" applyAlignment="1">
      <alignment horizontal="center"/>
    </xf>
    <xf numFmtId="165" fontId="11" fillId="11" borderId="28" xfId="1" applyNumberFormat="1" applyFont="1" applyFill="1" applyBorder="1" applyAlignment="1">
      <alignment horizontal="center"/>
    </xf>
    <xf numFmtId="0" fontId="11" fillId="5" borderId="13" xfId="1" applyFont="1" applyFill="1" applyBorder="1" applyAlignment="1">
      <alignment horizontal="center" vertical="center" wrapText="1"/>
    </xf>
    <xf numFmtId="0" fontId="28" fillId="10" borderId="1" xfId="1" applyFont="1" applyFill="1" applyBorder="1" applyAlignment="1">
      <alignment horizontal="left" vertical="center"/>
    </xf>
    <xf numFmtId="0" fontId="28" fillId="10" borderId="1" xfId="1" applyFont="1" applyFill="1" applyBorder="1" applyAlignment="1">
      <alignment vertical="center"/>
    </xf>
    <xf numFmtId="22" fontId="5" fillId="4" borderId="13" xfId="0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165" fontId="37" fillId="0" borderId="0" xfId="1" applyNumberFormat="1" applyFont="1"/>
    <xf numFmtId="0" fontId="21" fillId="0" borderId="0" xfId="0" applyFont="1" applyAlignment="1">
      <alignment vertical="center"/>
    </xf>
    <xf numFmtId="169" fontId="21" fillId="0" borderId="0" xfId="0" applyNumberFormat="1" applyFont="1" applyAlignment="1">
      <alignment vertical="center"/>
    </xf>
    <xf numFmtId="0" fontId="21" fillId="0" borderId="0" xfId="0" applyFont="1" applyFill="1" applyAlignment="1">
      <alignment vertical="center"/>
    </xf>
    <xf numFmtId="171" fontId="21" fillId="0" borderId="0" xfId="3" applyNumberFormat="1" applyFont="1"/>
    <xf numFmtId="0" fontId="19" fillId="0" borderId="0" xfId="0" applyFont="1" applyAlignment="1">
      <alignment vertical="center"/>
    </xf>
    <xf numFmtId="164" fontId="21" fillId="0" borderId="0" xfId="0" applyNumberFormat="1" applyFont="1" applyAlignment="1">
      <alignment vertical="center"/>
    </xf>
    <xf numFmtId="9" fontId="21" fillId="0" borderId="0" xfId="3" applyFont="1" applyAlignment="1">
      <alignment vertical="center"/>
    </xf>
    <xf numFmtId="9" fontId="38" fillId="0" borderId="0" xfId="0" applyNumberFormat="1" applyFont="1"/>
    <xf numFmtId="0" fontId="38" fillId="0" borderId="0" xfId="0" applyFont="1"/>
    <xf numFmtId="0" fontId="38" fillId="0" borderId="0" xfId="0" applyFont="1" applyFill="1"/>
    <xf numFmtId="0" fontId="17" fillId="7" borderId="78" xfId="1" applyFont="1" applyFill="1" applyBorder="1" applyAlignment="1">
      <alignment horizontal="center" vertical="center" wrapText="1"/>
    </xf>
    <xf numFmtId="0" fontId="17" fillId="7" borderId="79" xfId="1" applyFont="1" applyFill="1" applyBorder="1" applyAlignment="1">
      <alignment horizontal="center" vertical="center" wrapText="1"/>
    </xf>
    <xf numFmtId="0" fontId="17" fillId="7" borderId="80" xfId="1" applyFont="1" applyFill="1" applyBorder="1" applyAlignment="1">
      <alignment horizontal="center" vertical="center" wrapText="1"/>
    </xf>
    <xf numFmtId="0" fontId="41" fillId="15" borderId="0" xfId="0" applyFont="1" applyFill="1" applyAlignment="1">
      <alignment horizontal="center" vertical="center" wrapText="1"/>
    </xf>
    <xf numFmtId="165" fontId="43" fillId="15" borderId="0" xfId="0" applyNumberFormat="1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22" fontId="20" fillId="0" borderId="81" xfId="0" applyNumberFormat="1" applyFont="1" applyBorder="1" applyAlignment="1">
      <alignment vertical="center"/>
    </xf>
    <xf numFmtId="22" fontId="20" fillId="0" borderId="82" xfId="0" applyNumberFormat="1" applyFont="1" applyBorder="1" applyAlignment="1">
      <alignment vertical="center"/>
    </xf>
    <xf numFmtId="2" fontId="20" fillId="0" borderId="83" xfId="0" applyNumberFormat="1" applyFont="1" applyBorder="1" applyAlignment="1">
      <alignment vertical="center"/>
    </xf>
    <xf numFmtId="169" fontId="20" fillId="0" borderId="0" xfId="0" applyNumberFormat="1" applyFont="1" applyAlignment="1">
      <alignment vertical="center"/>
    </xf>
    <xf numFmtId="22" fontId="20" fillId="0" borderId="22" xfId="0" applyNumberFormat="1" applyFont="1" applyBorder="1" applyAlignment="1">
      <alignment vertical="center"/>
    </xf>
    <xf numFmtId="22" fontId="20" fillId="0" borderId="0" xfId="0" applyNumberFormat="1" applyFont="1" applyBorder="1" applyAlignment="1">
      <alignment vertical="center"/>
    </xf>
    <xf numFmtId="2" fontId="20" fillId="0" borderId="84" xfId="0" applyNumberFormat="1" applyFont="1" applyBorder="1" applyAlignment="1">
      <alignment vertical="center"/>
    </xf>
    <xf numFmtId="22" fontId="20" fillId="0" borderId="0" xfId="0" applyNumberFormat="1" applyFont="1" applyAlignment="1">
      <alignment vertical="center"/>
    </xf>
    <xf numFmtId="0" fontId="41" fillId="16" borderId="0" xfId="0" applyFont="1" applyFill="1" applyAlignment="1">
      <alignment horizontal="center" vertical="center" wrapText="1"/>
    </xf>
    <xf numFmtId="165" fontId="43" fillId="16" borderId="0" xfId="0" applyNumberFormat="1" applyFont="1" applyFill="1" applyAlignment="1">
      <alignment horizontal="center" vertical="center"/>
    </xf>
    <xf numFmtId="22" fontId="20" fillId="0" borderId="85" xfId="0" applyNumberFormat="1" applyFont="1" applyBorder="1" applyAlignment="1">
      <alignment vertical="center"/>
    </xf>
    <xf numFmtId="22" fontId="20" fillId="0" borderId="86" xfId="0" applyNumberFormat="1" applyFont="1" applyBorder="1" applyAlignment="1">
      <alignment vertical="center"/>
    </xf>
    <xf numFmtId="2" fontId="20" fillId="0" borderId="87" xfId="0" applyNumberFormat="1" applyFont="1" applyBorder="1" applyAlignment="1">
      <alignment vertical="center"/>
    </xf>
    <xf numFmtId="22" fontId="17" fillId="17" borderId="0" xfId="0" applyNumberFormat="1" applyFont="1" applyFill="1" applyAlignment="1">
      <alignment vertical="center"/>
    </xf>
    <xf numFmtId="0" fontId="17" fillId="17" borderId="0" xfId="0" applyFont="1" applyFill="1" applyAlignment="1">
      <alignment vertical="center"/>
    </xf>
    <xf numFmtId="2" fontId="17" fillId="17" borderId="0" xfId="0" applyNumberFormat="1" applyFont="1" applyFill="1" applyAlignment="1">
      <alignment vertical="center"/>
    </xf>
    <xf numFmtId="164" fontId="17" fillId="17" borderId="0" xfId="0" applyNumberFormat="1" applyFont="1" applyFill="1" applyAlignment="1">
      <alignment vertical="center"/>
    </xf>
    <xf numFmtId="22" fontId="17" fillId="18" borderId="0" xfId="0" applyNumberFormat="1" applyFont="1" applyFill="1" applyAlignment="1">
      <alignment vertical="center"/>
    </xf>
    <xf numFmtId="0" fontId="17" fillId="18" borderId="0" xfId="0" applyFont="1" applyFill="1" applyAlignment="1">
      <alignment vertical="center"/>
    </xf>
    <xf numFmtId="0" fontId="19" fillId="18" borderId="0" xfId="0" applyFont="1" applyFill="1" applyAlignment="1">
      <alignment horizontal="center" vertical="center"/>
    </xf>
    <xf numFmtId="2" fontId="17" fillId="18" borderId="0" xfId="0" applyNumberFormat="1" applyFont="1" applyFill="1" applyAlignment="1">
      <alignment vertical="center"/>
    </xf>
    <xf numFmtId="164" fontId="17" fillId="18" borderId="0" xfId="0" applyNumberFormat="1" applyFont="1" applyFill="1" applyAlignment="1">
      <alignment vertical="center"/>
    </xf>
    <xf numFmtId="2" fontId="19" fillId="17" borderId="0" xfId="0" applyNumberFormat="1" applyFont="1" applyFill="1" applyAlignment="1">
      <alignment vertical="center"/>
    </xf>
    <xf numFmtId="0" fontId="20" fillId="18" borderId="0" xfId="0" applyFont="1" applyFill="1" applyAlignment="1">
      <alignment vertical="center"/>
    </xf>
    <xf numFmtId="0" fontId="20" fillId="18" borderId="0" xfId="0" quotePrefix="1" applyFont="1" applyFill="1" applyAlignment="1">
      <alignment horizontal="right" vertical="center"/>
    </xf>
    <xf numFmtId="0" fontId="5" fillId="10" borderId="13" xfId="1" applyNumberFormat="1" applyFont="1" applyFill="1" applyBorder="1" applyAlignment="1">
      <alignment horizontal="center"/>
    </xf>
    <xf numFmtId="0" fontId="5" fillId="10" borderId="25" xfId="1" applyNumberFormat="1" applyFont="1" applyFill="1" applyBorder="1" applyAlignment="1">
      <alignment horizontal="center"/>
    </xf>
    <xf numFmtId="0" fontId="5" fillId="10" borderId="60" xfId="1" applyNumberFormat="1" applyFont="1" applyFill="1" applyBorder="1" applyAlignment="1">
      <alignment horizontal="center"/>
    </xf>
    <xf numFmtId="0" fontId="11" fillId="5" borderId="13" xfId="1" applyFont="1" applyFill="1" applyBorder="1" applyAlignment="1">
      <alignment horizontal="center" vertical="center" wrapText="1"/>
    </xf>
    <xf numFmtId="0" fontId="27" fillId="6" borderId="0" xfId="1" applyFont="1" applyFill="1" applyAlignment="1">
      <alignment horizontal="left" vertical="center"/>
    </xf>
    <xf numFmtId="0" fontId="45" fillId="2" borderId="0" xfId="4" applyFont="1" applyFill="1"/>
    <xf numFmtId="0" fontId="45" fillId="2" borderId="0" xfId="4" applyFont="1" applyFill="1" applyAlignment="1">
      <alignment horizontal="center"/>
    </xf>
    <xf numFmtId="0" fontId="46" fillId="2" borderId="0" xfId="4" applyFont="1" applyFill="1" applyAlignment="1">
      <alignment horizontal="center" vertical="center"/>
    </xf>
    <xf numFmtId="0" fontId="19" fillId="6" borderId="0" xfId="1" applyFont="1" applyFill="1" applyAlignment="1">
      <alignment vertical="center"/>
    </xf>
    <xf numFmtId="0" fontId="20" fillId="10" borderId="0" xfId="1" applyFont="1" applyFill="1" applyAlignment="1">
      <alignment vertical="center"/>
    </xf>
    <xf numFmtId="0" fontId="47" fillId="2" borderId="0" xfId="4" applyFont="1" applyFill="1" applyAlignment="1">
      <alignment horizontal="center"/>
    </xf>
    <xf numFmtId="0" fontId="17" fillId="2" borderId="0" xfId="4" applyFont="1" applyFill="1" applyAlignment="1">
      <alignment horizontal="center" vertical="center"/>
    </xf>
    <xf numFmtId="0" fontId="21" fillId="10" borderId="0" xfId="1" applyFont="1" applyFill="1" applyAlignment="1">
      <alignment vertical="center"/>
    </xf>
    <xf numFmtId="0" fontId="48" fillId="19" borderId="13" xfId="4" applyFont="1" applyFill="1" applyBorder="1" applyAlignment="1">
      <alignment horizontal="center" vertical="center" wrapText="1"/>
    </xf>
    <xf numFmtId="0" fontId="48" fillId="19" borderId="13" xfId="4" applyFont="1" applyFill="1" applyBorder="1" applyAlignment="1">
      <alignment horizontal="center" vertical="center"/>
    </xf>
    <xf numFmtId="20" fontId="48" fillId="19" borderId="13" xfId="4" applyNumberFormat="1" applyFont="1" applyFill="1" applyBorder="1" applyAlignment="1">
      <alignment horizontal="center" vertical="center"/>
    </xf>
    <xf numFmtId="0" fontId="45" fillId="2" borderId="0" xfId="4" applyFont="1" applyFill="1" applyAlignment="1">
      <alignment vertical="center"/>
    </xf>
    <xf numFmtId="165" fontId="45" fillId="2" borderId="0" xfId="4" applyNumberFormat="1" applyFont="1" applyFill="1"/>
    <xf numFmtId="165" fontId="28" fillId="2" borderId="0" xfId="4" applyNumberFormat="1" applyFont="1" applyFill="1" applyAlignment="1">
      <alignment vertical="center"/>
    </xf>
    <xf numFmtId="165" fontId="4" fillId="2" borderId="0" xfId="4" applyNumberFormat="1" applyFill="1" applyAlignment="1">
      <alignment horizontal="center"/>
    </xf>
    <xf numFmtId="0" fontId="19" fillId="0" borderId="0" xfId="4" applyFont="1" applyAlignment="1">
      <alignment horizontal="center" vertical="center"/>
    </xf>
    <xf numFmtId="172" fontId="21" fillId="0" borderId="0" xfId="4" applyNumberFormat="1" applyFont="1" applyAlignment="1">
      <alignment horizontal="center" vertical="center"/>
    </xf>
    <xf numFmtId="165" fontId="21" fillId="2" borderId="0" xfId="4" applyNumberFormat="1" applyFont="1" applyFill="1" applyAlignment="1">
      <alignment horizontal="center" vertical="center"/>
    </xf>
    <xf numFmtId="165" fontId="21" fillId="0" borderId="0" xfId="4" applyNumberFormat="1" applyFont="1" applyAlignment="1">
      <alignment horizontal="center" vertical="center"/>
    </xf>
    <xf numFmtId="0" fontId="47" fillId="0" borderId="0" xfId="4" applyFont="1" applyAlignment="1">
      <alignment horizontal="center" vertical="center"/>
    </xf>
    <xf numFmtId="172" fontId="13" fillId="2" borderId="0" xfId="4" applyNumberFormat="1" applyFont="1" applyFill="1" applyAlignment="1">
      <alignment horizontal="center" vertical="center"/>
    </xf>
    <xf numFmtId="0" fontId="4" fillId="3" borderId="0" xfId="4" applyFill="1"/>
    <xf numFmtId="0" fontId="4" fillId="4" borderId="0" xfId="4" applyFill="1"/>
    <xf numFmtId="0" fontId="19" fillId="0" borderId="0" xfId="4" applyFont="1" applyAlignment="1">
      <alignment horizontal="left" vertical="center"/>
    </xf>
    <xf numFmtId="0" fontId="33" fillId="4" borderId="0" xfId="1" applyFont="1" applyFill="1" applyAlignment="1">
      <alignment vertical="center" wrapText="1"/>
    </xf>
    <xf numFmtId="0" fontId="47" fillId="0" borderId="0" xfId="4" applyFont="1" applyAlignment="1">
      <alignment horizontal="left" vertical="center"/>
    </xf>
    <xf numFmtId="0" fontId="28" fillId="10" borderId="0" xfId="1" applyFont="1" applyFill="1" applyAlignment="1">
      <alignment vertical="center"/>
    </xf>
    <xf numFmtId="0" fontId="27" fillId="6" borderId="0" xfId="1" applyFont="1" applyFill="1" applyAlignment="1">
      <alignment horizontal="right" vertical="center"/>
    </xf>
    <xf numFmtId="0" fontId="28" fillId="4" borderId="0" xfId="1" applyFont="1" applyFill="1" applyAlignment="1">
      <alignment vertical="center"/>
    </xf>
    <xf numFmtId="0" fontId="12" fillId="4" borderId="0" xfId="1" applyFont="1" applyFill="1" applyAlignment="1">
      <alignment horizontal="center" vertical="center"/>
    </xf>
    <xf numFmtId="0" fontId="49" fillId="10" borderId="0" xfId="1" applyFont="1" applyFill="1" applyAlignment="1">
      <alignment vertical="center" wrapText="1"/>
    </xf>
    <xf numFmtId="0" fontId="49" fillId="4" borderId="0" xfId="1" applyFont="1" applyFill="1" applyAlignment="1">
      <alignment vertical="center" wrapText="1"/>
    </xf>
    <xf numFmtId="0" fontId="28" fillId="10" borderId="0" xfId="1" applyFont="1" applyFill="1" applyAlignment="1">
      <alignment horizontal="left" vertical="center"/>
    </xf>
    <xf numFmtId="165" fontId="21" fillId="2" borderId="0" xfId="4" applyNumberFormat="1" applyFont="1" applyFill="1" applyAlignment="1">
      <alignment horizontal="center" vertical="center" wrapText="1"/>
    </xf>
    <xf numFmtId="0" fontId="5" fillId="10" borderId="0" xfId="1" applyNumberFormat="1" applyFont="1" applyFill="1" applyAlignment="1">
      <alignment vertical="center"/>
    </xf>
    <xf numFmtId="165" fontId="21" fillId="2" borderId="13" xfId="4" applyNumberFormat="1" applyFont="1" applyFill="1" applyBorder="1" applyAlignment="1">
      <alignment horizontal="center" vertical="center"/>
    </xf>
    <xf numFmtId="0" fontId="3" fillId="0" borderId="0" xfId="6"/>
    <xf numFmtId="0" fontId="3" fillId="0" borderId="0" xfId="6" applyAlignment="1">
      <alignment horizontal="center"/>
    </xf>
    <xf numFmtId="164" fontId="3" fillId="0" borderId="0" xfId="6" applyNumberFormat="1"/>
    <xf numFmtId="164" fontId="3" fillId="0" borderId="0" xfId="6" applyNumberFormat="1" applyAlignment="1">
      <alignment horizontal="center"/>
    </xf>
    <xf numFmtId="0" fontId="3" fillId="20" borderId="0" xfId="6" applyFill="1"/>
    <xf numFmtId="164" fontId="3" fillId="20" borderId="0" xfId="6" applyNumberFormat="1" applyFill="1" applyAlignment="1">
      <alignment horizontal="center"/>
    </xf>
    <xf numFmtId="0" fontId="3" fillId="20" borderId="0" xfId="6" applyFill="1" applyAlignment="1">
      <alignment horizontal="center"/>
    </xf>
    <xf numFmtId="1" fontId="3" fillId="0" borderId="0" xfId="6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quotePrefix="1" applyNumberFormat="1" applyAlignment="1">
      <alignment horizontal="center" vertical="center"/>
    </xf>
    <xf numFmtId="165" fontId="21" fillId="0" borderId="0" xfId="0" applyNumberFormat="1" applyFont="1" applyAlignment="1">
      <alignment horizontal="center" vertical="center"/>
    </xf>
    <xf numFmtId="172" fontId="28" fillId="0" borderId="0" xfId="4" applyNumberFormat="1" applyFont="1" applyAlignment="1">
      <alignment horizontal="left" vertical="center"/>
    </xf>
    <xf numFmtId="0" fontId="50" fillId="10" borderId="0" xfId="1" applyFont="1" applyFill="1" applyAlignment="1">
      <alignment vertical="center"/>
    </xf>
    <xf numFmtId="165" fontId="21" fillId="2" borderId="0" xfId="4" applyNumberFormat="1" applyFont="1" applyFill="1" applyAlignment="1">
      <alignment vertical="center"/>
    </xf>
    <xf numFmtId="165" fontId="28" fillId="2" borderId="0" xfId="8" applyNumberFormat="1" applyFont="1" applyFill="1" applyAlignment="1">
      <alignment vertical="center"/>
    </xf>
    <xf numFmtId="0" fontId="51" fillId="2" borderId="0" xfId="4" applyFont="1" applyFill="1"/>
    <xf numFmtId="0" fontId="27" fillId="6" borderId="0" xfId="1" applyFont="1" applyFill="1" applyAlignment="1">
      <alignment horizontal="left" vertical="center"/>
    </xf>
    <xf numFmtId="0" fontId="19" fillId="0" borderId="0" xfId="4" applyFont="1" applyAlignment="1">
      <alignment horizontal="center" vertical="center"/>
    </xf>
    <xf numFmtId="0" fontId="11" fillId="5" borderId="13" xfId="1" applyFont="1" applyFill="1" applyBorder="1" applyAlignment="1">
      <alignment horizontal="center" vertical="center" wrapText="1"/>
    </xf>
    <xf numFmtId="0" fontId="27" fillId="6" borderId="0" xfId="1" applyFont="1" applyFill="1" applyAlignment="1">
      <alignment horizontal="left" vertical="center"/>
    </xf>
    <xf numFmtId="0" fontId="20" fillId="10" borderId="0" xfId="1" applyFont="1" applyFill="1" applyAlignment="1">
      <alignment vertical="center" wrapText="1"/>
    </xf>
    <xf numFmtId="0" fontId="27" fillId="6" borderId="0" xfId="1" applyFont="1" applyFill="1" applyAlignment="1">
      <alignment horizontal="left" vertical="center"/>
    </xf>
    <xf numFmtId="0" fontId="20" fillId="10" borderId="0" xfId="1" applyFont="1" applyFill="1" applyBorder="1" applyAlignment="1">
      <alignment vertical="center"/>
    </xf>
    <xf numFmtId="49" fontId="20" fillId="10" borderId="0" xfId="1" applyNumberFormat="1" applyFont="1" applyFill="1" applyBorder="1" applyAlignment="1">
      <alignment vertical="center"/>
    </xf>
    <xf numFmtId="165" fontId="21" fillId="0" borderId="13" xfId="4" applyNumberFormat="1" applyFont="1" applyFill="1" applyBorder="1" applyAlignment="1">
      <alignment horizontal="center" vertical="center"/>
    </xf>
    <xf numFmtId="165" fontId="21" fillId="0" borderId="33" xfId="4" applyNumberFormat="1" applyFont="1" applyFill="1" applyBorder="1" applyAlignment="1">
      <alignment horizontal="center" vertical="center"/>
    </xf>
    <xf numFmtId="22" fontId="21" fillId="0" borderId="13" xfId="4" applyNumberFormat="1" applyFont="1" applyFill="1" applyBorder="1" applyAlignment="1">
      <alignment horizontal="center" vertical="center"/>
    </xf>
    <xf numFmtId="0" fontId="50" fillId="10" borderId="0" xfId="1" applyFont="1" applyFill="1" applyBorder="1" applyAlignment="1">
      <alignment vertical="center"/>
    </xf>
    <xf numFmtId="0" fontId="21" fillId="10" borderId="0" xfId="1" applyFont="1" applyFill="1" applyBorder="1" applyAlignment="1">
      <alignment vertical="center"/>
    </xf>
    <xf numFmtId="0" fontId="19" fillId="0" borderId="0" xfId="4" applyFont="1" applyAlignment="1">
      <alignment horizontal="center" vertical="center"/>
    </xf>
    <xf numFmtId="165" fontId="19" fillId="19" borderId="13" xfId="4" applyNumberFormat="1" applyFont="1" applyFill="1" applyBorder="1" applyAlignment="1">
      <alignment horizontal="center" vertical="center"/>
    </xf>
    <xf numFmtId="165" fontId="21" fillId="0" borderId="0" xfId="4" applyNumberFormat="1" applyFont="1" applyAlignment="1">
      <alignment horizontal="left" vertical="center" wrapText="1"/>
    </xf>
    <xf numFmtId="0" fontId="45" fillId="2" borderId="13" xfId="4" applyFont="1" applyFill="1" applyBorder="1" applyAlignment="1">
      <alignment horizontal="center"/>
    </xf>
    <xf numFmtId="0" fontId="13" fillId="19" borderId="13" xfId="4" applyFont="1" applyFill="1" applyBorder="1" applyAlignment="1">
      <alignment horizontal="center" vertical="center"/>
    </xf>
    <xf numFmtId="0" fontId="19" fillId="6" borderId="0" xfId="1" applyFont="1" applyFill="1" applyAlignment="1">
      <alignment horizontal="left" vertical="center"/>
    </xf>
    <xf numFmtId="0" fontId="22" fillId="14" borderId="0" xfId="1" applyFont="1" applyFill="1" applyAlignment="1">
      <alignment horizontal="center" vertical="center"/>
    </xf>
    <xf numFmtId="0" fontId="21" fillId="10" borderId="0" xfId="1" applyFont="1" applyFill="1" applyAlignment="1">
      <alignment horizontal="left" vertical="center"/>
    </xf>
    <xf numFmtId="165" fontId="21" fillId="19" borderId="13" xfId="4" applyNumberFormat="1" applyFont="1" applyFill="1" applyBorder="1" applyAlignment="1">
      <alignment horizontal="center" vertical="center"/>
    </xf>
    <xf numFmtId="0" fontId="19" fillId="0" borderId="0" xfId="4" applyFont="1" applyAlignment="1">
      <alignment horizontal="center" vertical="center"/>
    </xf>
    <xf numFmtId="172" fontId="21" fillId="0" borderId="21" xfId="4" applyNumberFormat="1" applyFont="1" applyBorder="1" applyAlignment="1">
      <alignment horizontal="center" vertical="center"/>
    </xf>
    <xf numFmtId="172" fontId="21" fillId="0" borderId="23" xfId="4" applyNumberFormat="1" applyFont="1" applyBorder="1" applyAlignment="1">
      <alignment horizontal="center" vertical="center"/>
    </xf>
    <xf numFmtId="172" fontId="21" fillId="0" borderId="33" xfId="4" applyNumberFormat="1" applyFont="1" applyBorder="1" applyAlignment="1">
      <alignment horizontal="center" vertical="center"/>
    </xf>
    <xf numFmtId="172" fontId="13" fillId="19" borderId="68" xfId="4" applyNumberFormat="1" applyFont="1" applyFill="1" applyBorder="1" applyAlignment="1">
      <alignment horizontal="center" vertical="center"/>
    </xf>
    <xf numFmtId="172" fontId="13" fillId="19" borderId="88" xfId="4" applyNumberFormat="1" applyFont="1" applyFill="1" applyBorder="1" applyAlignment="1">
      <alignment horizontal="center" vertical="center"/>
    </xf>
    <xf numFmtId="172" fontId="13" fillId="19" borderId="69" xfId="4" applyNumberFormat="1" applyFont="1" applyFill="1" applyBorder="1" applyAlignment="1">
      <alignment horizontal="center" vertical="center"/>
    </xf>
    <xf numFmtId="172" fontId="13" fillId="19" borderId="89" xfId="4" applyNumberFormat="1" applyFont="1" applyFill="1" applyBorder="1" applyAlignment="1">
      <alignment horizontal="center" vertical="center"/>
    </xf>
    <xf numFmtId="172" fontId="13" fillId="19" borderId="0" xfId="4" applyNumberFormat="1" applyFont="1" applyFill="1" applyAlignment="1">
      <alignment horizontal="center" vertical="center"/>
    </xf>
    <xf numFmtId="172" fontId="13" fillId="19" borderId="39" xfId="4" applyNumberFormat="1" applyFont="1" applyFill="1" applyBorder="1" applyAlignment="1">
      <alignment horizontal="center" vertical="center"/>
    </xf>
    <xf numFmtId="172" fontId="13" fillId="19" borderId="70" xfId="4" applyNumberFormat="1" applyFont="1" applyFill="1" applyBorder="1" applyAlignment="1">
      <alignment horizontal="center" vertical="center"/>
    </xf>
    <xf numFmtId="172" fontId="13" fillId="19" borderId="1" xfId="4" applyNumberFormat="1" applyFont="1" applyFill="1" applyBorder="1" applyAlignment="1">
      <alignment horizontal="center" vertical="center"/>
    </xf>
    <xf numFmtId="172" fontId="13" fillId="19" borderId="71" xfId="4" applyNumberFormat="1" applyFont="1" applyFill="1" applyBorder="1" applyAlignment="1">
      <alignment horizontal="center" vertical="center"/>
    </xf>
    <xf numFmtId="0" fontId="5" fillId="10" borderId="0" xfId="1" applyFont="1" applyFill="1" applyBorder="1" applyAlignment="1">
      <alignment horizontal="left" vertical="center" wrapText="1"/>
    </xf>
    <xf numFmtId="0" fontId="12" fillId="14" borderId="0" xfId="1" applyFont="1" applyFill="1" applyAlignment="1">
      <alignment horizontal="center" vertical="center"/>
    </xf>
    <xf numFmtId="49" fontId="5" fillId="10" borderId="0" xfId="1" applyNumberFormat="1" applyFont="1" applyFill="1" applyBorder="1" applyAlignment="1">
      <alignment horizontal="left" vertical="center" wrapText="1"/>
    </xf>
    <xf numFmtId="0" fontId="5" fillId="10" borderId="0" xfId="1" applyNumberFormat="1" applyFont="1" applyFill="1" applyBorder="1" applyAlignment="1">
      <alignment horizontal="left" vertical="center" wrapText="1"/>
    </xf>
    <xf numFmtId="165" fontId="21" fillId="2" borderId="0" xfId="4" applyNumberFormat="1" applyFont="1" applyFill="1" applyAlignment="1">
      <alignment horizontal="left" vertical="center" wrapText="1"/>
    </xf>
    <xf numFmtId="0" fontId="21" fillId="10" borderId="0" xfId="1" applyFont="1" applyFill="1" applyBorder="1" applyAlignment="1">
      <alignment horizontal="left" vertical="center"/>
    </xf>
    <xf numFmtId="0" fontId="5" fillId="10" borderId="0" xfId="1" applyFont="1" applyFill="1" applyAlignment="1">
      <alignment horizontal="left" vertical="center" wrapText="1"/>
    </xf>
    <xf numFmtId="0" fontId="11" fillId="5" borderId="13" xfId="1" applyFont="1" applyFill="1" applyBorder="1" applyAlignment="1">
      <alignment horizontal="center" vertical="center" wrapText="1"/>
    </xf>
    <xf numFmtId="0" fontId="13" fillId="5" borderId="5" xfId="1" applyFont="1" applyFill="1" applyBorder="1" applyAlignment="1">
      <alignment horizontal="center" vertical="center" wrapText="1"/>
    </xf>
    <xf numFmtId="0" fontId="13" fillId="5" borderId="36" xfId="1" applyFont="1" applyFill="1" applyBorder="1" applyAlignment="1">
      <alignment horizontal="center" vertical="center" wrapText="1"/>
    </xf>
    <xf numFmtId="0" fontId="13" fillId="5" borderId="0" xfId="1" applyFont="1" applyFill="1" applyBorder="1" applyAlignment="1">
      <alignment horizontal="center" vertical="center" wrapText="1"/>
    </xf>
    <xf numFmtId="0" fontId="13" fillId="5" borderId="37" xfId="1" applyFont="1" applyFill="1" applyBorder="1" applyAlignment="1">
      <alignment horizontal="center" vertical="center" wrapText="1"/>
    </xf>
    <xf numFmtId="0" fontId="13" fillId="5" borderId="6" xfId="1" applyFont="1" applyFill="1" applyBorder="1" applyAlignment="1">
      <alignment horizontal="center" vertical="center" wrapText="1"/>
    </xf>
    <xf numFmtId="0" fontId="13" fillId="5" borderId="38" xfId="1" applyFont="1" applyFill="1" applyBorder="1" applyAlignment="1">
      <alignment horizontal="center" vertical="center" wrapText="1"/>
    </xf>
    <xf numFmtId="0" fontId="28" fillId="10" borderId="1" xfId="1" applyFont="1" applyFill="1" applyBorder="1" applyAlignment="1">
      <alignment horizontal="left" vertical="center"/>
    </xf>
    <xf numFmtId="0" fontId="28" fillId="10" borderId="1" xfId="1" applyFont="1" applyFill="1" applyBorder="1" applyAlignment="1">
      <alignment horizontal="center" vertical="center" wrapText="1"/>
    </xf>
    <xf numFmtId="0" fontId="17" fillId="7" borderId="13" xfId="1" applyFont="1" applyFill="1" applyBorder="1" applyAlignment="1">
      <alignment horizontal="center" vertical="center"/>
    </xf>
    <xf numFmtId="0" fontId="5" fillId="6" borderId="13" xfId="1" applyFont="1" applyFill="1" applyBorder="1" applyAlignment="1">
      <alignment horizontal="justify" vertical="center" wrapText="1"/>
    </xf>
    <xf numFmtId="0" fontId="11" fillId="3" borderId="0" xfId="1" applyFont="1" applyFill="1" applyBorder="1" applyAlignment="1">
      <alignment horizontal="center"/>
    </xf>
    <xf numFmtId="167" fontId="5" fillId="3" borderId="1" xfId="1" applyNumberFormat="1" applyFont="1" applyFill="1" applyBorder="1" applyAlignment="1">
      <alignment horizontal="center" vertical="center"/>
    </xf>
    <xf numFmtId="0" fontId="11" fillId="7" borderId="0" xfId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horizontal="center"/>
    </xf>
    <xf numFmtId="0" fontId="6" fillId="4" borderId="8" xfId="1" applyFont="1" applyFill="1" applyBorder="1" applyAlignment="1">
      <alignment horizontal="center"/>
    </xf>
    <xf numFmtId="0" fontId="6" fillId="4" borderId="9" xfId="1" applyFont="1" applyFill="1" applyBorder="1" applyAlignment="1">
      <alignment horizontal="center"/>
    </xf>
    <xf numFmtId="0" fontId="22" fillId="9" borderId="0" xfId="1" applyFont="1" applyFill="1" applyAlignment="1">
      <alignment horizontal="center" vertical="center"/>
    </xf>
    <xf numFmtId="0" fontId="27" fillId="6" borderId="0" xfId="1" applyFont="1" applyFill="1" applyAlignment="1">
      <alignment horizontal="left" vertical="center"/>
    </xf>
    <xf numFmtId="0" fontId="28" fillId="10" borderId="1" xfId="1" applyNumberFormat="1" applyFont="1" applyFill="1" applyBorder="1" applyAlignment="1">
      <alignment horizontal="center" vertical="center"/>
    </xf>
    <xf numFmtId="0" fontId="28" fillId="10" borderId="0" xfId="1" applyFont="1" applyFill="1" applyBorder="1" applyAlignment="1">
      <alignment horizontal="center" vertical="center"/>
    </xf>
    <xf numFmtId="0" fontId="27" fillId="6" borderId="0" xfId="1" applyFont="1" applyFill="1" applyAlignment="1">
      <alignment horizontal="center" vertical="center"/>
    </xf>
    <xf numFmtId="0" fontId="6" fillId="4" borderId="10" xfId="1" applyFont="1" applyFill="1" applyBorder="1" applyAlignment="1">
      <alignment horizontal="center"/>
    </xf>
    <xf numFmtId="0" fontId="6" fillId="4" borderId="5" xfId="1" applyFont="1" applyFill="1" applyBorder="1" applyAlignment="1">
      <alignment horizontal="center"/>
    </xf>
    <xf numFmtId="0" fontId="6" fillId="4" borderId="11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/>
    </xf>
    <xf numFmtId="0" fontId="6" fillId="4" borderId="12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11" fillId="7" borderId="68" xfId="1" applyFont="1" applyFill="1" applyBorder="1" applyAlignment="1">
      <alignment horizontal="center" vertical="center" wrapText="1"/>
    </xf>
    <xf numFmtId="0" fontId="11" fillId="7" borderId="69" xfId="1" applyFont="1" applyFill="1" applyBorder="1" applyAlignment="1">
      <alignment horizontal="center" vertical="center" wrapText="1"/>
    </xf>
    <xf numFmtId="0" fontId="11" fillId="7" borderId="70" xfId="1" applyFont="1" applyFill="1" applyBorder="1" applyAlignment="1">
      <alignment horizontal="center" vertical="center" wrapText="1"/>
    </xf>
    <xf numFmtId="0" fontId="11" fillId="7" borderId="71" xfId="1" applyFont="1" applyFill="1" applyBorder="1" applyAlignment="1">
      <alignment horizontal="center" vertical="center" wrapText="1"/>
    </xf>
    <xf numFmtId="164" fontId="5" fillId="6" borderId="17" xfId="1" applyNumberFormat="1" applyFont="1" applyFill="1" applyBorder="1" applyAlignment="1">
      <alignment horizontal="center" vertical="center"/>
    </xf>
    <xf numFmtId="164" fontId="5" fillId="6" borderId="19" xfId="1" applyNumberFormat="1" applyFont="1" applyFill="1" applyBorder="1" applyAlignment="1">
      <alignment horizontal="center" vertical="center"/>
    </xf>
    <xf numFmtId="0" fontId="11" fillId="7" borderId="13" xfId="1" applyFont="1" applyFill="1" applyBorder="1" applyAlignment="1">
      <alignment horizontal="center" vertical="center" wrapText="1"/>
    </xf>
    <xf numFmtId="164" fontId="5" fillId="6" borderId="13" xfId="1" applyNumberFormat="1" applyFont="1" applyFill="1" applyBorder="1" applyAlignment="1">
      <alignment horizontal="center" vertical="center"/>
    </xf>
    <xf numFmtId="22" fontId="11" fillId="6" borderId="18" xfId="1" applyNumberFormat="1" applyFont="1" applyFill="1" applyBorder="1" applyAlignment="1">
      <alignment horizontal="left" vertical="center"/>
    </xf>
    <xf numFmtId="22" fontId="11" fillId="6" borderId="19" xfId="1" applyNumberFormat="1" applyFont="1" applyFill="1" applyBorder="1" applyAlignment="1">
      <alignment horizontal="left" vertical="center"/>
    </xf>
    <xf numFmtId="0" fontId="11" fillId="6" borderId="18" xfId="1" applyFont="1" applyFill="1" applyBorder="1" applyAlignment="1">
      <alignment horizontal="right" vertical="center"/>
    </xf>
    <xf numFmtId="0" fontId="11" fillId="6" borderId="17" xfId="1" applyFont="1" applyFill="1" applyBorder="1" applyAlignment="1">
      <alignment horizontal="center"/>
    </xf>
    <xf numFmtId="0" fontId="11" fillId="6" borderId="18" xfId="1" applyFont="1" applyFill="1" applyBorder="1" applyAlignment="1">
      <alignment horizontal="center"/>
    </xf>
    <xf numFmtId="0" fontId="11" fillId="7" borderId="17" xfId="1" applyFont="1" applyFill="1" applyBorder="1" applyAlignment="1">
      <alignment horizontal="center" vertical="center" wrapText="1"/>
    </xf>
    <xf numFmtId="0" fontId="11" fillId="7" borderId="18" xfId="1" applyFont="1" applyFill="1" applyBorder="1" applyAlignment="1">
      <alignment horizontal="center" vertical="center" wrapText="1"/>
    </xf>
    <xf numFmtId="0" fontId="11" fillId="7" borderId="19" xfId="1" applyFont="1" applyFill="1" applyBorder="1" applyAlignment="1">
      <alignment horizontal="center" vertical="center" wrapText="1"/>
    </xf>
    <xf numFmtId="0" fontId="11" fillId="7" borderId="21" xfId="1" applyFont="1" applyFill="1" applyBorder="1" applyAlignment="1">
      <alignment horizontal="center" vertical="center" wrapText="1"/>
    </xf>
    <xf numFmtId="0" fontId="11" fillId="7" borderId="33" xfId="1" applyFont="1" applyFill="1" applyBorder="1" applyAlignment="1">
      <alignment horizontal="center" vertical="center" wrapText="1"/>
    </xf>
    <xf numFmtId="0" fontId="11" fillId="6" borderId="19" xfId="1" applyFont="1" applyFill="1" applyBorder="1" applyAlignment="1">
      <alignment horizontal="left" vertical="center"/>
    </xf>
    <xf numFmtId="164" fontId="5" fillId="6" borderId="22" xfId="1" applyNumberFormat="1" applyFont="1" applyFill="1" applyBorder="1" applyAlignment="1">
      <alignment horizontal="center" vertical="center"/>
    </xf>
    <xf numFmtId="164" fontId="5" fillId="6" borderId="39" xfId="1" applyNumberFormat="1" applyFont="1" applyFill="1" applyBorder="1" applyAlignment="1">
      <alignment horizontal="center" vertical="center"/>
    </xf>
    <xf numFmtId="0" fontId="12" fillId="9" borderId="0" xfId="1" applyFont="1" applyFill="1" applyAlignment="1">
      <alignment horizontal="center" vertical="center"/>
    </xf>
    <xf numFmtId="0" fontId="28" fillId="12" borderId="0" xfId="1" applyFont="1" applyFill="1" applyBorder="1" applyAlignment="1">
      <alignment horizontal="left" vertical="center" wrapText="1"/>
    </xf>
    <xf numFmtId="0" fontId="8" fillId="6" borderId="29" xfId="1" applyFont="1" applyFill="1" applyBorder="1" applyAlignment="1">
      <alignment horizontal="center" vertical="center"/>
    </xf>
    <xf numFmtId="0" fontId="6" fillId="10" borderId="30" xfId="1" applyFont="1" applyFill="1" applyBorder="1" applyAlignment="1">
      <alignment horizontal="center" vertical="center"/>
    </xf>
    <xf numFmtId="0" fontId="6" fillId="10" borderId="31" xfId="1" applyFont="1" applyFill="1" applyBorder="1" applyAlignment="1">
      <alignment horizontal="center" vertical="center"/>
    </xf>
    <xf numFmtId="0" fontId="6" fillId="10" borderId="32" xfId="1" applyFont="1" applyFill="1" applyBorder="1" applyAlignment="1">
      <alignment horizontal="center" vertical="center"/>
    </xf>
    <xf numFmtId="0" fontId="10" fillId="11" borderId="17" xfId="1" applyFont="1" applyFill="1" applyBorder="1" applyAlignment="1">
      <alignment horizontal="center" vertical="center"/>
    </xf>
    <xf numFmtId="0" fontId="10" fillId="11" borderId="18" xfId="1" applyFont="1" applyFill="1" applyBorder="1" applyAlignment="1">
      <alignment horizontal="center" vertical="center"/>
    </xf>
    <xf numFmtId="0" fontId="10" fillId="11" borderId="19" xfId="1" applyFont="1" applyFill="1" applyBorder="1" applyAlignment="1">
      <alignment horizontal="center" vertical="center"/>
    </xf>
    <xf numFmtId="0" fontId="9" fillId="7" borderId="29" xfId="1" applyFont="1" applyFill="1" applyBorder="1" applyAlignment="1">
      <alignment horizontal="center" vertical="center" wrapText="1"/>
    </xf>
    <xf numFmtId="0" fontId="7" fillId="10" borderId="17" xfId="1" applyNumberFormat="1" applyFont="1" applyFill="1" applyBorder="1" applyAlignment="1">
      <alignment horizontal="center" vertical="center"/>
    </xf>
    <xf numFmtId="0" fontId="7" fillId="10" borderId="19" xfId="1" applyNumberFormat="1" applyFont="1" applyFill="1" applyBorder="1" applyAlignment="1">
      <alignment horizontal="center" vertical="center"/>
    </xf>
    <xf numFmtId="0" fontId="8" fillId="6" borderId="17" xfId="1" applyFont="1" applyFill="1" applyBorder="1" applyAlignment="1">
      <alignment horizontal="left" vertical="center"/>
    </xf>
    <xf numFmtId="0" fontId="8" fillId="6" borderId="19" xfId="1" applyFont="1" applyFill="1" applyBorder="1" applyAlignment="1">
      <alignment horizontal="left" vertical="center"/>
    </xf>
    <xf numFmtId="49" fontId="5" fillId="3" borderId="17" xfId="1" applyNumberFormat="1" applyFont="1" applyFill="1" applyBorder="1" applyAlignment="1">
      <alignment horizontal="center" vertical="center"/>
    </xf>
    <xf numFmtId="49" fontId="5" fillId="3" borderId="19" xfId="1" applyNumberFormat="1" applyFont="1" applyFill="1" applyBorder="1" applyAlignment="1">
      <alignment horizontal="center" vertical="center"/>
    </xf>
    <xf numFmtId="0" fontId="5" fillId="3" borderId="17" xfId="1" applyNumberFormat="1" applyFont="1" applyFill="1" applyBorder="1" applyAlignment="1">
      <alignment horizontal="center" vertical="center"/>
    </xf>
    <xf numFmtId="0" fontId="5" fillId="3" borderId="19" xfId="1" applyNumberFormat="1" applyFont="1" applyFill="1" applyBorder="1" applyAlignment="1">
      <alignment horizontal="center" vertical="center"/>
    </xf>
    <xf numFmtId="0" fontId="5" fillId="3" borderId="70" xfId="1" applyNumberFormat="1" applyFont="1" applyFill="1" applyBorder="1" applyAlignment="1">
      <alignment horizontal="center" vertical="center"/>
    </xf>
    <xf numFmtId="0" fontId="5" fillId="3" borderId="71" xfId="1" applyNumberFormat="1" applyFont="1" applyFill="1" applyBorder="1" applyAlignment="1">
      <alignment horizontal="center" vertical="center"/>
    </xf>
    <xf numFmtId="164" fontId="5" fillId="3" borderId="17" xfId="1" applyNumberFormat="1" applyFont="1" applyFill="1" applyBorder="1" applyAlignment="1">
      <alignment horizontal="center" vertical="center"/>
    </xf>
    <xf numFmtId="164" fontId="5" fillId="3" borderId="19" xfId="1" applyNumberFormat="1" applyFont="1" applyFill="1" applyBorder="1" applyAlignment="1">
      <alignment horizontal="center" vertical="center"/>
    </xf>
    <xf numFmtId="164" fontId="5" fillId="3" borderId="42" xfId="1" applyNumberFormat="1" applyFont="1" applyFill="1" applyBorder="1" applyAlignment="1">
      <alignment horizontal="center" vertical="center"/>
    </xf>
    <xf numFmtId="164" fontId="5" fillId="3" borderId="43" xfId="1" applyNumberFormat="1" applyFont="1" applyFill="1" applyBorder="1" applyAlignment="1">
      <alignment horizontal="center" vertical="center"/>
    </xf>
    <xf numFmtId="164" fontId="5" fillId="3" borderId="40" xfId="1" applyNumberFormat="1" applyFont="1" applyFill="1" applyBorder="1" applyAlignment="1">
      <alignment horizontal="center" vertical="center"/>
    </xf>
    <xf numFmtId="164" fontId="5" fillId="3" borderId="41" xfId="1" applyNumberFormat="1" applyFont="1" applyFill="1" applyBorder="1" applyAlignment="1">
      <alignment horizontal="center" vertical="center"/>
    </xf>
    <xf numFmtId="0" fontId="5" fillId="6" borderId="65" xfId="1" applyFont="1" applyFill="1" applyBorder="1" applyAlignment="1">
      <alignment horizontal="left" vertical="center" wrapText="1"/>
    </xf>
    <xf numFmtId="0" fontId="11" fillId="6" borderId="66" xfId="1" applyFont="1" applyFill="1" applyBorder="1" applyAlignment="1">
      <alignment horizontal="left" vertical="center" wrapText="1"/>
    </xf>
    <xf numFmtId="0" fontId="11" fillId="6" borderId="67" xfId="1" applyFont="1" applyFill="1" applyBorder="1" applyAlignment="1">
      <alignment horizontal="left" vertical="center" wrapText="1"/>
    </xf>
    <xf numFmtId="0" fontId="6" fillId="4" borderId="46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6" fillId="4" borderId="57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6" fillId="4" borderId="44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/>
    </xf>
    <xf numFmtId="0" fontId="13" fillId="5" borderId="46" xfId="0" applyFont="1" applyFill="1" applyBorder="1" applyAlignment="1">
      <alignment horizontal="center" vertical="center" wrapText="1"/>
    </xf>
    <xf numFmtId="0" fontId="13" fillId="5" borderId="47" xfId="0" applyFont="1" applyFill="1" applyBorder="1" applyAlignment="1">
      <alignment horizontal="center" vertical="center" wrapText="1"/>
    </xf>
    <xf numFmtId="0" fontId="13" fillId="5" borderId="57" xfId="0" applyFont="1" applyFill="1" applyBorder="1" applyAlignment="1">
      <alignment horizontal="center" vertical="center" wrapText="1"/>
    </xf>
    <xf numFmtId="0" fontId="13" fillId="5" borderId="45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3" fillId="5" borderId="37" xfId="0" applyFont="1" applyFill="1" applyBorder="1" applyAlignment="1">
      <alignment horizontal="center" vertical="center" wrapText="1"/>
    </xf>
    <xf numFmtId="0" fontId="13" fillId="5" borderId="48" xfId="0" applyFont="1" applyFill="1" applyBorder="1" applyAlignment="1">
      <alignment horizontal="center" vertical="center" wrapText="1"/>
    </xf>
    <xf numFmtId="0" fontId="13" fillId="5" borderId="44" xfId="0" applyFont="1" applyFill="1" applyBorder="1" applyAlignment="1">
      <alignment horizontal="center" vertical="center" wrapText="1"/>
    </xf>
    <xf numFmtId="0" fontId="13" fillId="5" borderId="58" xfId="0" applyFont="1" applyFill="1" applyBorder="1" applyAlignment="1">
      <alignment horizontal="center" vertical="center" wrapText="1"/>
    </xf>
    <xf numFmtId="0" fontId="28" fillId="10" borderId="1" xfId="1" applyFont="1" applyFill="1" applyBorder="1" applyAlignment="1">
      <alignment vertical="center"/>
    </xf>
    <xf numFmtId="0" fontId="5" fillId="3" borderId="34" xfId="1" applyFont="1" applyFill="1" applyBorder="1" applyAlignment="1">
      <alignment horizontal="center" vertical="center" wrapText="1"/>
    </xf>
    <xf numFmtId="0" fontId="5" fillId="3" borderId="23" xfId="1" applyFont="1" applyFill="1" applyBorder="1" applyAlignment="1">
      <alignment horizontal="center" vertical="center" wrapText="1"/>
    </xf>
    <xf numFmtId="0" fontId="5" fillId="3" borderId="35" xfId="1" applyFont="1" applyFill="1" applyBorder="1" applyAlignment="1">
      <alignment horizontal="center" vertical="center" wrapText="1"/>
    </xf>
    <xf numFmtId="0" fontId="11" fillId="7" borderId="73" xfId="1" applyFont="1" applyFill="1" applyBorder="1" applyAlignment="1">
      <alignment horizontal="center" vertical="center" wrapText="1"/>
    </xf>
    <xf numFmtId="0" fontId="11" fillId="7" borderId="74" xfId="1" applyFont="1" applyFill="1" applyBorder="1" applyAlignment="1">
      <alignment horizontal="center" vertical="center" wrapText="1"/>
    </xf>
    <xf numFmtId="0" fontId="5" fillId="3" borderId="40" xfId="1" applyNumberFormat="1" applyFont="1" applyFill="1" applyBorder="1" applyAlignment="1">
      <alignment horizontal="center" vertical="center"/>
    </xf>
    <xf numFmtId="0" fontId="5" fillId="3" borderId="41" xfId="1" applyNumberFormat="1" applyFont="1" applyFill="1" applyBorder="1" applyAlignment="1">
      <alignment horizontal="center" vertical="center"/>
    </xf>
    <xf numFmtId="0" fontId="5" fillId="3" borderId="42" xfId="1" applyNumberFormat="1" applyFont="1" applyFill="1" applyBorder="1" applyAlignment="1">
      <alignment horizontal="center" vertical="center"/>
    </xf>
    <xf numFmtId="0" fontId="5" fillId="3" borderId="43" xfId="1" applyNumberFormat="1" applyFont="1" applyFill="1" applyBorder="1" applyAlignment="1">
      <alignment horizontal="center" vertical="center"/>
    </xf>
    <xf numFmtId="49" fontId="5" fillId="3" borderId="42" xfId="1" applyNumberFormat="1" applyFont="1" applyFill="1" applyBorder="1" applyAlignment="1">
      <alignment horizontal="center" vertical="center"/>
    </xf>
    <xf numFmtId="49" fontId="5" fillId="3" borderId="43" xfId="1" applyNumberFormat="1" applyFont="1" applyFill="1" applyBorder="1" applyAlignment="1">
      <alignment horizontal="center" vertical="center"/>
    </xf>
    <xf numFmtId="2" fontId="5" fillId="3" borderId="17" xfId="1" applyNumberFormat="1" applyFont="1" applyFill="1" applyBorder="1" applyAlignment="1">
      <alignment horizontal="center" vertical="center"/>
    </xf>
    <xf numFmtId="2" fontId="5" fillId="3" borderId="19" xfId="1" applyNumberFormat="1" applyFont="1" applyFill="1" applyBorder="1" applyAlignment="1">
      <alignment horizontal="center" vertical="center"/>
    </xf>
    <xf numFmtId="0" fontId="28" fillId="10" borderId="0" xfId="1" applyFont="1" applyFill="1" applyBorder="1" applyAlignment="1">
      <alignment horizontal="center" vertical="center" wrapText="1"/>
    </xf>
    <xf numFmtId="0" fontId="11" fillId="7" borderId="40" xfId="1" applyFont="1" applyFill="1" applyBorder="1" applyAlignment="1">
      <alignment horizontal="center" vertical="center" wrapText="1"/>
    </xf>
    <xf numFmtId="0" fontId="11" fillId="7" borderId="41" xfId="1" applyFont="1" applyFill="1" applyBorder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/>
    </xf>
    <xf numFmtId="0" fontId="5" fillId="3" borderId="23" xfId="1" applyFont="1" applyFill="1" applyBorder="1" applyAlignment="1">
      <alignment horizontal="center" vertical="center"/>
    </xf>
    <xf numFmtId="0" fontId="5" fillId="3" borderId="35" xfId="1" applyFont="1" applyFill="1" applyBorder="1" applyAlignment="1">
      <alignment horizontal="center" vertical="center"/>
    </xf>
    <xf numFmtId="0" fontId="17" fillId="7" borderId="62" xfId="1" applyFont="1" applyFill="1" applyBorder="1" applyAlignment="1">
      <alignment horizontal="center" vertical="center"/>
    </xf>
    <xf numFmtId="0" fontId="17" fillId="7" borderId="63" xfId="1" applyFont="1" applyFill="1" applyBorder="1" applyAlignment="1">
      <alignment horizontal="center" vertical="center"/>
    </xf>
    <xf numFmtId="0" fontId="17" fillId="7" borderId="64" xfId="1" applyFont="1" applyFill="1" applyBorder="1" applyAlignment="1">
      <alignment horizontal="center" vertical="center"/>
    </xf>
    <xf numFmtId="0" fontId="5" fillId="6" borderId="65" xfId="1" applyFont="1" applyFill="1" applyBorder="1" applyAlignment="1">
      <alignment horizontal="justify" vertical="center" wrapText="1"/>
    </xf>
    <xf numFmtId="0" fontId="5" fillId="6" borderId="66" xfId="1" applyFont="1" applyFill="1" applyBorder="1" applyAlignment="1">
      <alignment horizontal="justify" vertical="center" wrapText="1"/>
    </xf>
    <xf numFmtId="0" fontId="5" fillId="6" borderId="67" xfId="1" applyFont="1" applyFill="1" applyBorder="1" applyAlignment="1">
      <alignment horizontal="justify" vertical="center" wrapText="1"/>
    </xf>
    <xf numFmtId="0" fontId="6" fillId="4" borderId="10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2" fontId="5" fillId="3" borderId="42" xfId="1" applyNumberFormat="1" applyFont="1" applyFill="1" applyBorder="1" applyAlignment="1">
      <alignment horizontal="center" vertical="center"/>
    </xf>
    <xf numFmtId="2" fontId="5" fillId="3" borderId="43" xfId="1" applyNumberFormat="1" applyFont="1" applyFill="1" applyBorder="1" applyAlignment="1">
      <alignment horizontal="center" vertical="center"/>
    </xf>
    <xf numFmtId="0" fontId="19" fillId="7" borderId="27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0" fontId="19" fillId="7" borderId="27" xfId="0" applyFont="1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center" vertical="center" wrapText="1"/>
    </xf>
    <xf numFmtId="0" fontId="19" fillId="7" borderId="24" xfId="0" applyFont="1" applyFill="1" applyBorder="1" applyAlignment="1">
      <alignment horizontal="center"/>
    </xf>
    <xf numFmtId="0" fontId="19" fillId="7" borderId="25" xfId="0" applyFont="1" applyFill="1" applyBorder="1" applyAlignment="1">
      <alignment horizontal="center"/>
    </xf>
    <xf numFmtId="0" fontId="19" fillId="7" borderId="26" xfId="0" applyFont="1" applyFill="1" applyBorder="1" applyAlignment="1">
      <alignment horizontal="center"/>
    </xf>
    <xf numFmtId="0" fontId="19" fillId="7" borderId="28" xfId="0" applyFont="1" applyFill="1" applyBorder="1" applyAlignment="1">
      <alignment horizontal="center" vertical="center" wrapText="1"/>
    </xf>
    <xf numFmtId="0" fontId="13" fillId="5" borderId="49" xfId="0" applyFont="1" applyFill="1" applyBorder="1" applyAlignment="1">
      <alignment horizontal="center" vertical="center" wrapText="1"/>
    </xf>
    <xf numFmtId="0" fontId="13" fillId="5" borderId="50" xfId="0" applyFont="1" applyFill="1" applyBorder="1" applyAlignment="1">
      <alignment horizontal="center" vertical="center" wrapText="1"/>
    </xf>
    <xf numFmtId="0" fontId="13" fillId="5" borderId="51" xfId="0" applyFont="1" applyFill="1" applyBorder="1" applyAlignment="1">
      <alignment horizontal="center" vertical="center" wrapText="1"/>
    </xf>
    <xf numFmtId="0" fontId="13" fillId="5" borderId="52" xfId="0" applyFont="1" applyFill="1" applyBorder="1" applyAlignment="1">
      <alignment horizontal="center" vertical="center" wrapText="1"/>
    </xf>
    <xf numFmtId="0" fontId="13" fillId="5" borderId="53" xfId="0" applyFont="1" applyFill="1" applyBorder="1" applyAlignment="1">
      <alignment horizontal="center" vertical="center" wrapText="1"/>
    </xf>
    <xf numFmtId="0" fontId="13" fillId="5" borderId="54" xfId="0" applyFont="1" applyFill="1" applyBorder="1" applyAlignment="1">
      <alignment horizontal="center" vertical="center" wrapText="1"/>
    </xf>
    <xf numFmtId="0" fontId="13" fillId="5" borderId="55" xfId="0" applyFont="1" applyFill="1" applyBorder="1" applyAlignment="1">
      <alignment horizontal="center" vertical="center" wrapText="1"/>
    </xf>
    <xf numFmtId="0" fontId="13" fillId="5" borderId="56" xfId="0" applyFont="1" applyFill="1" applyBorder="1" applyAlignment="1">
      <alignment horizontal="center" vertical="center" wrapText="1"/>
    </xf>
    <xf numFmtId="0" fontId="28" fillId="10" borderId="1" xfId="1" applyFont="1" applyFill="1" applyBorder="1" applyAlignment="1">
      <alignment horizontal="left" vertical="center" wrapText="1" shrinkToFit="1"/>
    </xf>
    <xf numFmtId="0" fontId="19" fillId="7" borderId="24" xfId="0" applyFont="1" applyFill="1" applyBorder="1" applyAlignment="1">
      <alignment horizontal="center" vertical="center"/>
    </xf>
    <xf numFmtId="0" fontId="19" fillId="7" borderId="25" xfId="0" applyFont="1" applyFill="1" applyBorder="1" applyAlignment="1">
      <alignment horizontal="center" vertical="center"/>
    </xf>
    <xf numFmtId="0" fontId="19" fillId="7" borderId="26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5" fillId="3" borderId="68" xfId="1" applyFont="1" applyFill="1" applyBorder="1" applyAlignment="1">
      <alignment horizontal="center" vertical="center" wrapText="1"/>
    </xf>
    <xf numFmtId="0" fontId="5" fillId="6" borderId="65" xfId="1" applyFont="1" applyFill="1" applyBorder="1" applyAlignment="1">
      <alignment vertical="center" wrapText="1"/>
    </xf>
    <xf numFmtId="0" fontId="5" fillId="6" borderId="66" xfId="1" applyFont="1" applyFill="1" applyBorder="1" applyAlignment="1">
      <alignment vertical="center" wrapText="1"/>
    </xf>
    <xf numFmtId="0" fontId="5" fillId="6" borderId="67" xfId="1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</cellXfs>
  <cellStyles count="10">
    <cellStyle name="Normal" xfId="0" builtinId="0"/>
    <cellStyle name="Normal 2" xfId="1"/>
    <cellStyle name="Normal 3" xfId="2"/>
    <cellStyle name="Normal 3 2" xfId="5"/>
    <cellStyle name="Normal 3 3" xfId="6"/>
    <cellStyle name="Normal 4" xfId="4"/>
    <cellStyle name="Normal 4 2" xfId="8"/>
    <cellStyle name="Normal 4 3" xfId="9"/>
    <cellStyle name="Porcentaje" xfId="3" builtinId="5"/>
    <cellStyle name="Porcentaje 2" xfId="7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7.801730558436408E-2"/>
                  <c:y val="-5.3120849933598934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</c:trendlineLbl>
          </c:trendline>
          <c:xVal>
            <c:numRef>
              <c:f>Regresion!$A$3:$A$13</c:f>
              <c:numCache>
                <c:formatCode>0.000</c:formatCode>
                <c:ptCount val="11"/>
                <c:pt idx="0">
                  <c:v>0.93</c:v>
                </c:pt>
                <c:pt idx="1">
                  <c:v>0.93100000000000005</c:v>
                </c:pt>
                <c:pt idx="2">
                  <c:v>0.93200000000000005</c:v>
                </c:pt>
                <c:pt idx="3">
                  <c:v>0.93300000000000005</c:v>
                </c:pt>
                <c:pt idx="4">
                  <c:v>0.93400000000000005</c:v>
                </c:pt>
                <c:pt idx="5">
                  <c:v>0.93500000000000005</c:v>
                </c:pt>
                <c:pt idx="6">
                  <c:v>0.93600000000000005</c:v>
                </c:pt>
                <c:pt idx="7">
                  <c:v>0.93700000000000006</c:v>
                </c:pt>
                <c:pt idx="8">
                  <c:v>0.93799999999999994</c:v>
                </c:pt>
                <c:pt idx="9">
                  <c:v>0.93899999999999995</c:v>
                </c:pt>
                <c:pt idx="10">
                  <c:v>0.94</c:v>
                </c:pt>
              </c:numCache>
            </c:numRef>
          </c:xVal>
          <c:yVal>
            <c:numRef>
              <c:f>Regresion!$B$3:$B$13</c:f>
              <c:numCache>
                <c:formatCode>0.000</c:formatCode>
                <c:ptCount val="11"/>
                <c:pt idx="0">
                  <c:v>1.103</c:v>
                </c:pt>
                <c:pt idx="1">
                  <c:v>1.105</c:v>
                </c:pt>
                <c:pt idx="2">
                  <c:v>1.1060000000000001</c:v>
                </c:pt>
                <c:pt idx="3">
                  <c:v>1.107</c:v>
                </c:pt>
                <c:pt idx="4">
                  <c:v>1.1080000000000001</c:v>
                </c:pt>
                <c:pt idx="5">
                  <c:v>1.1100000000000001</c:v>
                </c:pt>
                <c:pt idx="6">
                  <c:v>1.111</c:v>
                </c:pt>
                <c:pt idx="7">
                  <c:v>1.1120000000000001</c:v>
                </c:pt>
                <c:pt idx="8">
                  <c:v>1.113</c:v>
                </c:pt>
                <c:pt idx="9">
                  <c:v>1.115</c:v>
                </c:pt>
                <c:pt idx="10">
                  <c:v>1.1160000000000001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186-4868-821E-1A43D59DE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7187888"/>
        <c:axId val="1637197136"/>
      </c:scatterChart>
      <c:valAx>
        <c:axId val="1637187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637197136"/>
        <c:crosses val="autoZero"/>
        <c:crossBetween val="midCat"/>
      </c:valAx>
      <c:valAx>
        <c:axId val="163719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637187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8.1794757506716928E-2"/>
                  <c:y val="0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</c:trendlineLbl>
          </c:trendline>
          <c:xVal>
            <c:numRef>
              <c:f>Regresion!$A$3:$A$13</c:f>
              <c:numCache>
                <c:formatCode>0.000</c:formatCode>
                <c:ptCount val="11"/>
                <c:pt idx="0">
                  <c:v>0.93</c:v>
                </c:pt>
                <c:pt idx="1">
                  <c:v>0.93100000000000005</c:v>
                </c:pt>
                <c:pt idx="2">
                  <c:v>0.93200000000000005</c:v>
                </c:pt>
                <c:pt idx="3">
                  <c:v>0.93300000000000005</c:v>
                </c:pt>
                <c:pt idx="4">
                  <c:v>0.93400000000000005</c:v>
                </c:pt>
                <c:pt idx="5">
                  <c:v>0.93500000000000005</c:v>
                </c:pt>
                <c:pt idx="6">
                  <c:v>0.93600000000000005</c:v>
                </c:pt>
                <c:pt idx="7">
                  <c:v>0.93700000000000006</c:v>
                </c:pt>
                <c:pt idx="8">
                  <c:v>0.93799999999999994</c:v>
                </c:pt>
                <c:pt idx="9">
                  <c:v>0.93899999999999995</c:v>
                </c:pt>
                <c:pt idx="10">
                  <c:v>0.94</c:v>
                </c:pt>
              </c:numCache>
            </c:numRef>
          </c:xVal>
          <c:yVal>
            <c:numRef>
              <c:f>Regresion!$D$3:$D$13</c:f>
              <c:numCache>
                <c:formatCode>0.000</c:formatCode>
                <c:ptCount val="11"/>
                <c:pt idx="0">
                  <c:v>1.107</c:v>
                </c:pt>
                <c:pt idx="1">
                  <c:v>1.1080000000000001</c:v>
                </c:pt>
                <c:pt idx="2">
                  <c:v>1.1100000000000001</c:v>
                </c:pt>
                <c:pt idx="3">
                  <c:v>1.111</c:v>
                </c:pt>
                <c:pt idx="4">
                  <c:v>1.1120000000000001</c:v>
                </c:pt>
                <c:pt idx="5">
                  <c:v>1.113</c:v>
                </c:pt>
                <c:pt idx="6">
                  <c:v>1.115</c:v>
                </c:pt>
                <c:pt idx="7">
                  <c:v>1.1160000000000001</c:v>
                </c:pt>
                <c:pt idx="8">
                  <c:v>1.117</c:v>
                </c:pt>
                <c:pt idx="9">
                  <c:v>1.1180000000000001</c:v>
                </c:pt>
                <c:pt idx="10">
                  <c:v>1.1200000000000001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03-4436-B44C-7DEF12EFE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7186800"/>
        <c:axId val="1637198224"/>
      </c:scatterChart>
      <c:valAx>
        <c:axId val="1637186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637198224"/>
        <c:crosses val="autoZero"/>
        <c:crossBetween val="midCat"/>
      </c:valAx>
      <c:valAx>
        <c:axId val="163719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637186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7.801730558436408E-2"/>
                  <c:y val="-5.3120849933598934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</c:trendlineLbl>
          </c:trendline>
          <c:xVal>
            <c:numRef>
              <c:f>Regresion!$A$3:$A$13</c:f>
              <c:numCache>
                <c:formatCode>0.000</c:formatCode>
                <c:ptCount val="11"/>
                <c:pt idx="0">
                  <c:v>0.93</c:v>
                </c:pt>
                <c:pt idx="1">
                  <c:v>0.93100000000000005</c:v>
                </c:pt>
                <c:pt idx="2">
                  <c:v>0.93200000000000005</c:v>
                </c:pt>
                <c:pt idx="3">
                  <c:v>0.93300000000000005</c:v>
                </c:pt>
                <c:pt idx="4">
                  <c:v>0.93400000000000005</c:v>
                </c:pt>
                <c:pt idx="5">
                  <c:v>0.93500000000000005</c:v>
                </c:pt>
                <c:pt idx="6">
                  <c:v>0.93600000000000005</c:v>
                </c:pt>
                <c:pt idx="7">
                  <c:v>0.93700000000000006</c:v>
                </c:pt>
                <c:pt idx="8">
                  <c:v>0.93799999999999994</c:v>
                </c:pt>
                <c:pt idx="9">
                  <c:v>0.93899999999999995</c:v>
                </c:pt>
                <c:pt idx="10">
                  <c:v>0.94</c:v>
                </c:pt>
              </c:numCache>
            </c:numRef>
          </c:xVal>
          <c:yVal>
            <c:numRef>
              <c:f>Regresion!$H$3:$H$13</c:f>
              <c:numCache>
                <c:formatCode>0.000</c:formatCode>
                <c:ptCount val="11"/>
                <c:pt idx="0">
                  <c:v>1.107</c:v>
                </c:pt>
                <c:pt idx="1">
                  <c:v>1.1080000000000001</c:v>
                </c:pt>
                <c:pt idx="2">
                  <c:v>1.1100000000000001</c:v>
                </c:pt>
                <c:pt idx="3">
                  <c:v>1.111</c:v>
                </c:pt>
                <c:pt idx="4">
                  <c:v>1.1120000000000001</c:v>
                </c:pt>
                <c:pt idx="5">
                  <c:v>1.113</c:v>
                </c:pt>
                <c:pt idx="6">
                  <c:v>1.115</c:v>
                </c:pt>
                <c:pt idx="7">
                  <c:v>1.1160000000000001</c:v>
                </c:pt>
                <c:pt idx="8">
                  <c:v>1.117</c:v>
                </c:pt>
                <c:pt idx="9">
                  <c:v>1.1180000000000001</c:v>
                </c:pt>
                <c:pt idx="10">
                  <c:v>1.1200000000000001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EB-43D6-A681-36FFE236E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7188976"/>
        <c:axId val="1637189520"/>
      </c:scatterChart>
      <c:valAx>
        <c:axId val="1637188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637189520"/>
        <c:crosses val="autoZero"/>
        <c:crossBetween val="midCat"/>
      </c:valAx>
      <c:valAx>
        <c:axId val="163718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637188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7.801730558436408E-2"/>
                  <c:y val="-5.3120849933598934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</c:trendlineLbl>
          </c:trendline>
          <c:xVal>
            <c:numRef>
              <c:f>Regresion!$A$3:$A$13</c:f>
              <c:numCache>
                <c:formatCode>0.000</c:formatCode>
                <c:ptCount val="11"/>
                <c:pt idx="0">
                  <c:v>0.93</c:v>
                </c:pt>
                <c:pt idx="1">
                  <c:v>0.93100000000000005</c:v>
                </c:pt>
                <c:pt idx="2">
                  <c:v>0.93200000000000005</c:v>
                </c:pt>
                <c:pt idx="3">
                  <c:v>0.93300000000000005</c:v>
                </c:pt>
                <c:pt idx="4">
                  <c:v>0.93400000000000005</c:v>
                </c:pt>
                <c:pt idx="5">
                  <c:v>0.93500000000000005</c:v>
                </c:pt>
                <c:pt idx="6">
                  <c:v>0.93600000000000005</c:v>
                </c:pt>
                <c:pt idx="7">
                  <c:v>0.93700000000000006</c:v>
                </c:pt>
                <c:pt idx="8">
                  <c:v>0.93799999999999994</c:v>
                </c:pt>
                <c:pt idx="9">
                  <c:v>0.93899999999999995</c:v>
                </c:pt>
                <c:pt idx="10">
                  <c:v>0.94</c:v>
                </c:pt>
              </c:numCache>
            </c:numRef>
          </c:xVal>
          <c:yVal>
            <c:numRef>
              <c:f>Regresion!$I$3:$I$13</c:f>
              <c:numCache>
                <c:formatCode>0.000</c:formatCode>
                <c:ptCount val="11"/>
                <c:pt idx="0">
                  <c:v>1.111</c:v>
                </c:pt>
                <c:pt idx="1">
                  <c:v>1.1120000000000001</c:v>
                </c:pt>
                <c:pt idx="2">
                  <c:v>1.113</c:v>
                </c:pt>
                <c:pt idx="3">
                  <c:v>1.1140000000000001</c:v>
                </c:pt>
                <c:pt idx="4">
                  <c:v>1.1160000000000001</c:v>
                </c:pt>
                <c:pt idx="5">
                  <c:v>1.117</c:v>
                </c:pt>
                <c:pt idx="6">
                  <c:v>1.1180000000000001</c:v>
                </c:pt>
                <c:pt idx="7">
                  <c:v>1.119</c:v>
                </c:pt>
                <c:pt idx="8">
                  <c:v>1.121</c:v>
                </c:pt>
                <c:pt idx="9">
                  <c:v>1.1220000000000001</c:v>
                </c:pt>
                <c:pt idx="10">
                  <c:v>1.123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9A-483E-B527-C833907C5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7193872"/>
        <c:axId val="1637190608"/>
      </c:scatterChart>
      <c:valAx>
        <c:axId val="1637193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637190608"/>
        <c:crosses val="autoZero"/>
        <c:crossBetween val="midCat"/>
      </c:valAx>
      <c:valAx>
        <c:axId val="163719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637193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7.801730558436408E-2"/>
                  <c:y val="-5.3120849933598934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</c:trendlineLbl>
          </c:trendline>
          <c:xVal>
            <c:numRef>
              <c:f>Regresion!$A$3:$A$13</c:f>
              <c:numCache>
                <c:formatCode>0.000</c:formatCode>
                <c:ptCount val="11"/>
                <c:pt idx="0">
                  <c:v>0.93</c:v>
                </c:pt>
                <c:pt idx="1">
                  <c:v>0.93100000000000005</c:v>
                </c:pt>
                <c:pt idx="2">
                  <c:v>0.93200000000000005</c:v>
                </c:pt>
                <c:pt idx="3">
                  <c:v>0.93300000000000005</c:v>
                </c:pt>
                <c:pt idx="4">
                  <c:v>0.93400000000000005</c:v>
                </c:pt>
                <c:pt idx="5">
                  <c:v>0.93500000000000005</c:v>
                </c:pt>
                <c:pt idx="6">
                  <c:v>0.93600000000000005</c:v>
                </c:pt>
                <c:pt idx="7">
                  <c:v>0.93700000000000006</c:v>
                </c:pt>
                <c:pt idx="8">
                  <c:v>0.93799999999999994</c:v>
                </c:pt>
                <c:pt idx="9">
                  <c:v>0.93899999999999995</c:v>
                </c:pt>
                <c:pt idx="10">
                  <c:v>0.94</c:v>
                </c:pt>
              </c:numCache>
            </c:numRef>
          </c:xVal>
          <c:yVal>
            <c:numRef>
              <c:f>Regresion!$O$3:$O$13</c:f>
              <c:numCache>
                <c:formatCode>0.000</c:formatCode>
                <c:ptCount val="11"/>
                <c:pt idx="0">
                  <c:v>1.111</c:v>
                </c:pt>
                <c:pt idx="1">
                  <c:v>1.1120000000000001</c:v>
                </c:pt>
                <c:pt idx="2">
                  <c:v>1.113</c:v>
                </c:pt>
                <c:pt idx="3">
                  <c:v>1.1140000000000001</c:v>
                </c:pt>
                <c:pt idx="4">
                  <c:v>1.1160000000000001</c:v>
                </c:pt>
                <c:pt idx="5">
                  <c:v>1.117</c:v>
                </c:pt>
                <c:pt idx="6">
                  <c:v>1.1180000000000001</c:v>
                </c:pt>
                <c:pt idx="7">
                  <c:v>1.119</c:v>
                </c:pt>
                <c:pt idx="8" formatCode="General">
                  <c:v>1.121</c:v>
                </c:pt>
                <c:pt idx="9" formatCode="General">
                  <c:v>1.1220000000000001</c:v>
                </c:pt>
                <c:pt idx="10" formatCode="General">
                  <c:v>1.123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30-4DD0-8AA0-B318064C1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7182992"/>
        <c:axId val="1637191152"/>
      </c:scatterChart>
      <c:valAx>
        <c:axId val="1637182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637191152"/>
        <c:crosses val="autoZero"/>
        <c:crossBetween val="midCat"/>
      </c:valAx>
      <c:valAx>
        <c:axId val="1637191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637182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7.801730558436408E-2"/>
                  <c:y val="-5.3120849933598934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</c:trendlineLbl>
          </c:trendline>
          <c:xVal>
            <c:numRef>
              <c:f>Regresion!$A$3:$A$13</c:f>
              <c:numCache>
                <c:formatCode>0.000</c:formatCode>
                <c:ptCount val="11"/>
                <c:pt idx="0">
                  <c:v>0.93</c:v>
                </c:pt>
                <c:pt idx="1">
                  <c:v>0.93100000000000005</c:v>
                </c:pt>
                <c:pt idx="2">
                  <c:v>0.93200000000000005</c:v>
                </c:pt>
                <c:pt idx="3">
                  <c:v>0.93300000000000005</c:v>
                </c:pt>
                <c:pt idx="4">
                  <c:v>0.93400000000000005</c:v>
                </c:pt>
                <c:pt idx="5">
                  <c:v>0.93500000000000005</c:v>
                </c:pt>
                <c:pt idx="6">
                  <c:v>0.93600000000000005</c:v>
                </c:pt>
                <c:pt idx="7">
                  <c:v>0.93700000000000006</c:v>
                </c:pt>
                <c:pt idx="8">
                  <c:v>0.93799999999999994</c:v>
                </c:pt>
                <c:pt idx="9">
                  <c:v>0.93899999999999995</c:v>
                </c:pt>
                <c:pt idx="10">
                  <c:v>0.94</c:v>
                </c:pt>
              </c:numCache>
            </c:numRef>
          </c:xVal>
          <c:yVal>
            <c:numRef>
              <c:f>Regresion!$P$3:$P$13</c:f>
              <c:numCache>
                <c:formatCode>0.000</c:formatCode>
                <c:ptCount val="11"/>
                <c:pt idx="0">
                  <c:v>1.1140000000000001</c:v>
                </c:pt>
                <c:pt idx="1">
                  <c:v>1.115</c:v>
                </c:pt>
                <c:pt idx="2">
                  <c:v>1.117</c:v>
                </c:pt>
                <c:pt idx="3">
                  <c:v>1.1180000000000001</c:v>
                </c:pt>
                <c:pt idx="4">
                  <c:v>1.119</c:v>
                </c:pt>
                <c:pt idx="5">
                  <c:v>1.1200000000000001</c:v>
                </c:pt>
                <c:pt idx="6">
                  <c:v>1.1220000000000001</c:v>
                </c:pt>
                <c:pt idx="7">
                  <c:v>1.123</c:v>
                </c:pt>
                <c:pt idx="8" formatCode="General">
                  <c:v>1.1240000000000001</c:v>
                </c:pt>
                <c:pt idx="9" formatCode="General">
                  <c:v>1.125</c:v>
                </c:pt>
                <c:pt idx="10" formatCode="General">
                  <c:v>1.127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015-4D6F-924C-3C5A39387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7183536"/>
        <c:axId val="1637184080"/>
      </c:scatterChart>
      <c:valAx>
        <c:axId val="1637183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637184080"/>
        <c:crosses val="autoZero"/>
        <c:crossBetween val="midCat"/>
      </c:valAx>
      <c:valAx>
        <c:axId val="163718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637183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231323</xdr:colOff>
      <xdr:row>2</xdr:row>
      <xdr:rowOff>40822</xdr:rowOff>
    </xdr:from>
    <xdr:to>
      <xdr:col>3</xdr:col>
      <xdr:colOff>157805</xdr:colOff>
      <xdr:row>4</xdr:row>
      <xdr:rowOff>149583</xdr:rowOff>
    </xdr:to>
    <xdr:pic>
      <xdr:nvPicPr>
        <xdr:cNvPr id="2" name="Imagen 1" descr="Imagen relacionada">
          <a:extLst>
            <a:ext uri="{FF2B5EF4-FFF2-40B4-BE49-F238E27FC236}">
              <a16:creationId xmlns="" xmlns:a16="http://schemas.microsoft.com/office/drawing/2014/main" id="{5DE5DA3D-1E68-47CC-B20F-2331A0E3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198" y="74040547"/>
          <a:ext cx="1545732" cy="508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163175</xdr:colOff>
      <xdr:row>1</xdr:row>
      <xdr:rowOff>32385</xdr:rowOff>
    </xdr:from>
    <xdr:ext cx="1512000" cy="576000"/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0335" y="207645"/>
          <a:ext cx="1512000" cy="57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148328</xdr:colOff>
      <xdr:row>1</xdr:row>
      <xdr:rowOff>23282</xdr:rowOff>
    </xdr:from>
    <xdr:ext cx="1440000" cy="576000"/>
    <xdr:pic>
      <xdr:nvPicPr>
        <xdr:cNvPr id="6" name="1 Imagen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0728" y="192615"/>
          <a:ext cx="1440000" cy="57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61549</xdr:colOff>
      <xdr:row>1</xdr:row>
      <xdr:rowOff>32091</xdr:rowOff>
    </xdr:from>
    <xdr:ext cx="1440000" cy="576000"/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0149" y="207351"/>
          <a:ext cx="1440000" cy="57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107998</xdr:colOff>
      <xdr:row>1</xdr:row>
      <xdr:rowOff>20729</xdr:rowOff>
    </xdr:from>
    <xdr:ext cx="1440000" cy="576000"/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0873" y="173129"/>
          <a:ext cx="1440000" cy="57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61549</xdr:colOff>
      <xdr:row>1</xdr:row>
      <xdr:rowOff>32091</xdr:rowOff>
    </xdr:from>
    <xdr:ext cx="1440000" cy="576000"/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0149" y="207351"/>
          <a:ext cx="1440000" cy="57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107998</xdr:colOff>
      <xdr:row>1</xdr:row>
      <xdr:rowOff>20729</xdr:rowOff>
    </xdr:from>
    <xdr:ext cx="1440000" cy="576000"/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2778" y="173129"/>
          <a:ext cx="1440000" cy="57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84666</xdr:colOff>
      <xdr:row>21</xdr:row>
      <xdr:rowOff>50800</xdr:rowOff>
    </xdr:from>
    <xdr:to>
      <xdr:col>9</xdr:col>
      <xdr:colOff>191266</xdr:colOff>
      <xdr:row>25</xdr:row>
      <xdr:rowOff>51067</xdr:rowOff>
    </xdr:to>
    <xdr:sp macro="" textlink="">
      <xdr:nvSpPr>
        <xdr:cNvPr id="2" name="Rounded Rectangular Callout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/>
      </xdr:nvSpPr>
      <xdr:spPr>
        <a:xfrm>
          <a:off x="4131733" y="3589867"/>
          <a:ext cx="1656000" cy="576000"/>
        </a:xfrm>
        <a:prstGeom prst="wedgeRoundRectCallout">
          <a:avLst>
            <a:gd name="adj1" fmla="val -68275"/>
            <a:gd name="adj2" fmla="val -106627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 b="1">
              <a:solidFill>
                <a:schemeClr val="tx1"/>
              </a:solidFill>
            </a:rPr>
            <a:t>Si es</a:t>
          </a:r>
          <a:r>
            <a:rPr lang="es-PE" sz="1100" b="1" baseline="0">
              <a:solidFill>
                <a:schemeClr val="tx1"/>
              </a:solidFill>
            </a:rPr>
            <a:t> mayor a 1,5 µg/m</a:t>
          </a:r>
          <a:r>
            <a:rPr lang="es-PE" sz="1100" b="1" baseline="30000">
              <a:solidFill>
                <a:schemeClr val="tx1"/>
              </a:solidFill>
            </a:rPr>
            <a:t>3</a:t>
          </a:r>
          <a:r>
            <a:rPr lang="es-PE" sz="1100" b="1" baseline="0">
              <a:solidFill>
                <a:schemeClr val="tx1"/>
              </a:solidFill>
            </a:rPr>
            <a:t>, generar </a:t>
          </a:r>
          <a:r>
            <a:rPr lang="es-PE" sz="1100" b="1" baseline="0">
              <a:solidFill>
                <a:srgbClr val="FF0000"/>
              </a:solidFill>
            </a:rPr>
            <a:t>Alerta</a:t>
          </a:r>
          <a:endParaRPr lang="es-PE" sz="1100" b="1">
            <a:solidFill>
              <a:srgbClr val="FF0000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212693</xdr:colOff>
      <xdr:row>3</xdr:row>
      <xdr:rowOff>41751</xdr:rowOff>
    </xdr:from>
    <xdr:ext cx="1909304" cy="380361"/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212693" y="994251"/>
          <a:ext cx="1909304" cy="3803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 b="0" i="0">
              <a:latin typeface="Cambria Math" panose="02040503050406030204" pitchFamily="18" charset="0"/>
            </a:rPr>
            <a:t>𝑄𝑠𝑡𝑑</a:t>
          </a:r>
          <a:r>
            <a:rPr lang="es-PE" sz="1100" i="0">
              <a:latin typeface="Cambria Math" panose="02040503050406030204" pitchFamily="18" charset="0"/>
            </a:rPr>
            <a:t>=</a:t>
          </a:r>
          <a:r>
            <a:rPr lang="es-PE" sz="1100" b="0" i="0">
              <a:latin typeface="Cambria Math" panose="02040503050406030204" pitchFamily="18" charset="0"/>
            </a:rPr>
            <a:t>𝑄𝑎</a:t>
          </a:r>
          <a:r>
            <a:rPr lang="es-PE" sz="1100" b="0" i="0">
              <a:latin typeface="Cambria Math" panose="02040503050406030204" pitchFamily="18" charset="0"/>
              <a:ea typeface="Cambria Math" panose="02040503050406030204" pitchFamily="18" charset="0"/>
            </a:rPr>
            <a:t>×(𝑃𝑎/𝑃𝑠𝑡𝑑)×(𝑇𝑠𝑡𝑑/𝑇𝑎)</a:t>
          </a:r>
          <a:endParaRPr lang="es-PE" sz="1100"/>
        </a:p>
      </xdr:txBody>
    </xdr:sp>
    <xdr:clientData/>
  </xdr:oneCellAnchor>
  <xdr:oneCellAnchor>
    <xdr:from>
      <xdr:col>0</xdr:col>
      <xdr:colOff>542925</xdr:colOff>
      <xdr:row>16</xdr:row>
      <xdr:rowOff>133350</xdr:rowOff>
    </xdr:from>
    <xdr:ext cx="1067022" cy="172227"/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542925" y="3429000"/>
          <a:ext cx="1067022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 b="0" i="0">
              <a:latin typeface="Cambria Math" panose="02040503050406030204" pitchFamily="18" charset="0"/>
            </a:rPr>
            <a:t>𝑉𝑠𝑡𝑑</a:t>
          </a:r>
          <a:r>
            <a:rPr lang="es-PE" sz="1100" i="0">
              <a:latin typeface="Cambria Math" panose="02040503050406030204" pitchFamily="18" charset="0"/>
            </a:rPr>
            <a:t>=</a:t>
          </a:r>
          <a:r>
            <a:rPr lang="es-PE" sz="1100" b="0" i="0">
              <a:latin typeface="Cambria Math" panose="02040503050406030204" pitchFamily="18" charset="0"/>
            </a:rPr>
            <a:t>𝑄𝑠𝑡𝑑</a:t>
          </a:r>
          <a:r>
            <a:rPr lang="es-PE" sz="1100" b="0" i="0">
              <a:latin typeface="Cambria Math" panose="02040503050406030204" pitchFamily="18" charset="0"/>
              <a:ea typeface="Cambria Math" panose="02040503050406030204" pitchFamily="18" charset="0"/>
            </a:rPr>
            <a:t>×𝑡</a:t>
          </a:r>
          <a:endParaRPr lang="es-PE" sz="1100"/>
        </a:p>
      </xdr:txBody>
    </xdr:sp>
    <xdr:clientData/>
  </xdr:oneCellAnchor>
  <xdr:oneCellAnchor>
    <xdr:from>
      <xdr:col>0</xdr:col>
      <xdr:colOff>876300</xdr:colOff>
      <xdr:row>26</xdr:row>
      <xdr:rowOff>0</xdr:rowOff>
    </xdr:from>
    <xdr:ext cx="1883914" cy="383823"/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876300" y="4829175"/>
          <a:ext cx="1883914" cy="3838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 b="0" i="0">
              <a:latin typeface="Cambria Math" panose="02040503050406030204" pitchFamily="18" charset="0"/>
            </a:rPr>
            <a:t>𝑃𝑀10</a:t>
          </a:r>
          <a:r>
            <a:rPr lang="es-PE" sz="1100" i="0">
              <a:latin typeface="Cambria Math" panose="02040503050406030204" pitchFamily="18" charset="0"/>
            </a:rPr>
            <a:t>=(</a:t>
          </a:r>
          <a:r>
            <a:rPr lang="es-PE" sz="1100" b="0" i="0">
              <a:latin typeface="Cambria Math" panose="02040503050406030204" pitchFamily="18" charset="0"/>
            </a:rPr>
            <a:t>𝑊𝑓−𝑊𝑖)</a:t>
          </a:r>
          <a:r>
            <a:rPr lang="es-PE" sz="1100" b="0" i="0">
              <a:latin typeface="Cambria Math" panose="02040503050406030204" pitchFamily="18" charset="0"/>
              <a:ea typeface="Cambria Math" panose="02040503050406030204" pitchFamily="18" charset="0"/>
            </a:rPr>
            <a:t>×(〖10〗^6/𝑉𝑠𝑡𝑑)</a:t>
          </a:r>
          <a:endParaRPr lang="es-PE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345623</xdr:colOff>
      <xdr:row>1</xdr:row>
      <xdr:rowOff>40823</xdr:rowOff>
    </xdr:from>
    <xdr:to>
      <xdr:col>3</xdr:col>
      <xdr:colOff>277548</xdr:colOff>
      <xdr:row>3</xdr:row>
      <xdr:rowOff>165101</xdr:rowOff>
    </xdr:to>
    <xdr:pic>
      <xdr:nvPicPr>
        <xdr:cNvPr id="3" name="Imagen 2" descr="Imagen relacionada">
          <a:extLst>
            <a:ext uri="{FF2B5EF4-FFF2-40B4-BE49-F238E27FC236}">
              <a16:creationId xmlns="" xmlns:a16="http://schemas.microsoft.com/office/drawing/2014/main" id="{383606BD-1D94-481F-99C3-ED17642E7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323" y="244023"/>
          <a:ext cx="1595625" cy="530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23815</xdr:colOff>
      <xdr:row>1</xdr:row>
      <xdr:rowOff>23812</xdr:rowOff>
    </xdr:from>
    <xdr:to>
      <xdr:col>2</xdr:col>
      <xdr:colOff>1571815</xdr:colOff>
      <xdr:row>3</xdr:row>
      <xdr:rowOff>135976</xdr:rowOff>
    </xdr:to>
    <xdr:pic>
      <xdr:nvPicPr>
        <xdr:cNvPr id="2" name="Imagen 1" descr="Imagen relacionada">
          <a:extLst>
            <a:ext uri="{FF2B5EF4-FFF2-40B4-BE49-F238E27FC236}">
              <a16:creationId xmlns="" xmlns:a16="http://schemas.microsoft.com/office/drawing/2014/main" id="{FC3AB125-378E-4819-811C-77E468FDA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5" y="267652"/>
          <a:ext cx="1548000" cy="508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345623</xdr:colOff>
      <xdr:row>1</xdr:row>
      <xdr:rowOff>40823</xdr:rowOff>
    </xdr:from>
    <xdr:to>
      <xdr:col>3</xdr:col>
      <xdr:colOff>277548</xdr:colOff>
      <xdr:row>3</xdr:row>
      <xdr:rowOff>165101</xdr:rowOff>
    </xdr:to>
    <xdr:pic>
      <xdr:nvPicPr>
        <xdr:cNvPr id="3" name="Imagen 2" descr="Imagen relacionada">
          <a:extLst>
            <a:ext uri="{FF2B5EF4-FFF2-40B4-BE49-F238E27FC236}">
              <a16:creationId xmlns="" xmlns:a16="http://schemas.microsoft.com/office/drawing/2014/main" id="{6FF0274C-A2A7-4A21-B27B-DC302A249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498" y="240848"/>
          <a:ext cx="1551175" cy="5243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231323</xdr:colOff>
      <xdr:row>2</xdr:row>
      <xdr:rowOff>40822</xdr:rowOff>
    </xdr:from>
    <xdr:to>
      <xdr:col>3</xdr:col>
      <xdr:colOff>157805</xdr:colOff>
      <xdr:row>4</xdr:row>
      <xdr:rowOff>149583</xdr:rowOff>
    </xdr:to>
    <xdr:pic>
      <xdr:nvPicPr>
        <xdr:cNvPr id="2" name="Imagen 1" descr="Imagen relacionada">
          <a:extLst>
            <a:ext uri="{FF2B5EF4-FFF2-40B4-BE49-F238E27FC236}">
              <a16:creationId xmlns="" xmlns:a16="http://schemas.microsoft.com/office/drawing/2014/main" id="{5DE5DA3D-1E68-47CC-B20F-2331A0E3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198" y="73716697"/>
          <a:ext cx="1545732" cy="5088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23815</xdr:colOff>
      <xdr:row>1</xdr:row>
      <xdr:rowOff>23812</xdr:rowOff>
    </xdr:from>
    <xdr:to>
      <xdr:col>2</xdr:col>
      <xdr:colOff>1571815</xdr:colOff>
      <xdr:row>3</xdr:row>
      <xdr:rowOff>135976</xdr:rowOff>
    </xdr:to>
    <xdr:pic>
      <xdr:nvPicPr>
        <xdr:cNvPr id="2" name="Imagen 1" descr="Imagen relacionada">
          <a:extLst>
            <a:ext uri="{FF2B5EF4-FFF2-40B4-BE49-F238E27FC236}">
              <a16:creationId xmlns="" xmlns:a16="http://schemas.microsoft.com/office/drawing/2014/main" id="{EA370DD6-93AF-4676-801E-CBEFB090F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5" y="271462"/>
          <a:ext cx="1548000" cy="512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30954</xdr:colOff>
      <xdr:row>15</xdr:row>
      <xdr:rowOff>23811</xdr:rowOff>
    </xdr:from>
    <xdr:to>
      <xdr:col>5</xdr:col>
      <xdr:colOff>133329</xdr:colOff>
      <xdr:row>26</xdr:row>
      <xdr:rowOff>148182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D011E3CA-E5DE-4EC9-997B-312176F51B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21771</xdr:colOff>
      <xdr:row>27</xdr:row>
      <xdr:rowOff>161245</xdr:rowOff>
    </xdr:from>
    <xdr:to>
      <xdr:col>5</xdr:col>
      <xdr:colOff>124146</xdr:colOff>
      <xdr:row>39</xdr:row>
      <xdr:rowOff>100559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C3B76C47-E087-4F7D-9F22-8990D29E0C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60348</xdr:colOff>
      <xdr:row>14</xdr:row>
      <xdr:rowOff>142740</xdr:rowOff>
    </xdr:from>
    <xdr:to>
      <xdr:col>11</xdr:col>
      <xdr:colOff>69378</xdr:colOff>
      <xdr:row>26</xdr:row>
      <xdr:rowOff>76338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A6036806-6242-4886-A5F5-C8E2E24E1E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38168</xdr:colOff>
      <xdr:row>27</xdr:row>
      <xdr:rowOff>172471</xdr:rowOff>
    </xdr:from>
    <xdr:to>
      <xdr:col>11</xdr:col>
      <xdr:colOff>37673</xdr:colOff>
      <xdr:row>39</xdr:row>
      <xdr:rowOff>109131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8231E6A5-1D98-423A-A4C2-DB2B8ABADD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261257</xdr:colOff>
      <xdr:row>14</xdr:row>
      <xdr:rowOff>119742</xdr:rowOff>
    </xdr:from>
    <xdr:to>
      <xdr:col>17</xdr:col>
      <xdr:colOff>270287</xdr:colOff>
      <xdr:row>26</xdr:row>
      <xdr:rowOff>53340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C2EA3077-26FD-4AE4-B453-1B7374E652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185057</xdr:colOff>
      <xdr:row>27</xdr:row>
      <xdr:rowOff>32656</xdr:rowOff>
    </xdr:from>
    <xdr:to>
      <xdr:col>17</xdr:col>
      <xdr:colOff>184562</xdr:colOff>
      <xdr:row>38</xdr:row>
      <xdr:rowOff>154374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19A27196-08E4-4322-B1EF-9AF486756A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71754</xdr:colOff>
      <xdr:row>0</xdr:row>
      <xdr:rowOff>57997</xdr:rowOff>
    </xdr:from>
    <xdr:to>
      <xdr:col>3</xdr:col>
      <xdr:colOff>1584601</xdr:colOff>
      <xdr:row>3</xdr:row>
      <xdr:rowOff>131077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32821" y="57997"/>
          <a:ext cx="1512847" cy="581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153325</xdr:colOff>
      <xdr:row>1</xdr:row>
      <xdr:rowOff>76200</xdr:rowOff>
    </xdr:from>
    <xdr:to>
      <xdr:col>3</xdr:col>
      <xdr:colOff>519250</xdr:colOff>
      <xdr:row>4</xdr:row>
      <xdr:rowOff>131550</xdr:rowOff>
    </xdr:to>
    <xdr:pic>
      <xdr:nvPicPr>
        <xdr:cNvPr id="8318" name="1 Imagen">
          <a:extLst>
            <a:ext uri="{FF2B5EF4-FFF2-40B4-BE49-F238E27FC236}">
              <a16:creationId xmlns="" xmlns:a16="http://schemas.microsoft.com/office/drawing/2014/main" id="{00000000-0008-0000-0100-00007E2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2875" y="228600"/>
          <a:ext cx="1728000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54"/>
  <sheetViews>
    <sheetView showGridLines="0" tabSelected="1" view="pageBreakPreview" zoomScale="70" zoomScaleNormal="60" zoomScaleSheetLayoutView="70" workbookViewId="0">
      <selection activeCell="W34" sqref="W34"/>
    </sheetView>
  </sheetViews>
  <sheetFormatPr baseColWidth="10" defaultColWidth="11.42578125" defaultRowHeight="12.75" x14ac:dyDescent="0.2"/>
  <cols>
    <col min="1" max="1" width="2.140625" style="279" customWidth="1"/>
    <col min="2" max="2" width="17.5703125" style="279" customWidth="1"/>
    <col min="3" max="4" width="6.7109375" style="279" bestFit="1" customWidth="1"/>
    <col min="5" max="5" width="5.7109375" style="279" bestFit="1" customWidth="1"/>
    <col min="6" max="6" width="7" style="279" customWidth="1"/>
    <col min="7" max="7" width="6.5703125" style="279" customWidth="1"/>
    <col min="8" max="8" width="6.42578125" style="279" customWidth="1"/>
    <col min="9" max="9" width="5.5703125" style="279" bestFit="1" customWidth="1"/>
    <col min="10" max="14" width="6.7109375" style="279" bestFit="1" customWidth="1"/>
    <col min="15" max="15" width="6.42578125" style="279" bestFit="1" customWidth="1"/>
    <col min="16" max="16" width="5.7109375" style="279" bestFit="1" customWidth="1"/>
    <col min="17" max="17" width="6.5703125" style="279" customWidth="1"/>
    <col min="18" max="18" width="5.7109375" style="279" bestFit="1" customWidth="1"/>
    <col min="19" max="19" width="6.42578125" style="279" bestFit="1" customWidth="1"/>
    <col min="20" max="20" width="5.85546875" style="279" bestFit="1" customWidth="1"/>
    <col min="21" max="21" width="6.42578125" style="279" bestFit="1" customWidth="1"/>
    <col min="22" max="22" width="6.5703125" style="279" customWidth="1"/>
    <col min="23" max="23" width="6.42578125" style="279" bestFit="1" customWidth="1"/>
    <col min="24" max="24" width="6.7109375" style="279" customWidth="1"/>
    <col min="25" max="25" width="6.85546875" style="279" customWidth="1"/>
    <col min="26" max="26" width="6.42578125" style="279" bestFit="1" customWidth="1"/>
    <col min="27" max="27" width="6.28515625" style="279" customWidth="1"/>
    <col min="28" max="28" width="7.28515625" style="279" customWidth="1"/>
    <col min="29" max="29" width="6.7109375" style="279" bestFit="1" customWidth="1"/>
    <col min="30" max="30" width="6.42578125" style="279" bestFit="1" customWidth="1"/>
    <col min="31" max="32" width="6.42578125" style="279" customWidth="1"/>
    <col min="33" max="33" width="6.140625" style="279" customWidth="1"/>
    <col min="34" max="16384" width="11.42578125" style="279"/>
  </cols>
  <sheetData>
    <row r="1" spans="2:33" ht="15.75" customHeight="1" x14ac:dyDescent="0.2"/>
    <row r="2" spans="2:33" ht="15.75" customHeight="1" x14ac:dyDescent="0.2"/>
    <row r="3" spans="2:33" ht="15.75" customHeight="1" x14ac:dyDescent="0.2">
      <c r="B3" s="348"/>
      <c r="C3" s="348"/>
      <c r="D3" s="348"/>
      <c r="E3" s="348"/>
      <c r="F3" s="349" t="s">
        <v>362</v>
      </c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</row>
    <row r="4" spans="2:33" ht="15.75" customHeight="1" x14ac:dyDescent="0.2">
      <c r="B4" s="348"/>
      <c r="C4" s="348"/>
      <c r="D4" s="348"/>
      <c r="E4" s="348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</row>
    <row r="5" spans="2:33" ht="15.75" customHeight="1" x14ac:dyDescent="0.2">
      <c r="B5" s="348"/>
      <c r="C5" s="348"/>
      <c r="D5" s="348"/>
      <c r="E5" s="348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</row>
    <row r="6" spans="2:33" ht="11.25" customHeight="1" x14ac:dyDescent="0.2">
      <c r="B6" s="280"/>
      <c r="C6" s="280"/>
      <c r="D6" s="280"/>
      <c r="E6" s="280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</row>
    <row r="7" spans="2:33" ht="27.6" customHeight="1" x14ac:dyDescent="0.2">
      <c r="B7" s="350" t="s">
        <v>188</v>
      </c>
      <c r="C7" s="350"/>
      <c r="D7" s="282"/>
      <c r="E7" s="282"/>
      <c r="F7" s="338" t="s">
        <v>320</v>
      </c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</row>
    <row r="8" spans="2:33" ht="8.25" customHeight="1" x14ac:dyDescent="0.2">
      <c r="B8" s="284"/>
      <c r="C8" s="284"/>
      <c r="D8" s="284"/>
      <c r="E8" s="284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</row>
    <row r="9" spans="2:33" ht="15.75" customHeight="1" x14ac:dyDescent="0.2">
      <c r="B9" s="282" t="s">
        <v>236</v>
      </c>
      <c r="C9" s="282"/>
      <c r="D9" s="282"/>
      <c r="E9" s="282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139" t="s">
        <v>189</v>
      </c>
      <c r="Q9" s="282"/>
      <c r="R9" s="282"/>
      <c r="S9" s="282"/>
      <c r="T9" s="282"/>
      <c r="U9" s="339" t="s">
        <v>322</v>
      </c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</row>
    <row r="10" spans="2:33" ht="7.5" customHeight="1" x14ac:dyDescent="0.2">
      <c r="B10" s="284"/>
      <c r="C10" s="284"/>
      <c r="D10" s="284"/>
      <c r="E10" s="284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</row>
    <row r="11" spans="2:33" ht="15.75" customHeight="1" x14ac:dyDescent="0.2">
      <c r="B11" s="351" t="s">
        <v>217</v>
      </c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</row>
    <row r="12" spans="2:33" ht="7.5" customHeight="1" x14ac:dyDescent="0.2">
      <c r="B12" s="284"/>
      <c r="C12" s="284"/>
      <c r="D12" s="284"/>
      <c r="E12" s="284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</row>
    <row r="13" spans="2:33" ht="15.75" customHeight="1" x14ac:dyDescent="0.2">
      <c r="B13" s="282" t="s">
        <v>33</v>
      </c>
      <c r="C13" s="282"/>
      <c r="D13" s="282"/>
      <c r="E13" s="282"/>
      <c r="F13" s="286" t="s">
        <v>258</v>
      </c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2" t="s">
        <v>8</v>
      </c>
      <c r="R13" s="282"/>
      <c r="S13" s="282"/>
      <c r="T13" s="282"/>
      <c r="U13" s="282"/>
      <c r="V13" s="328" t="s">
        <v>311</v>
      </c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</row>
    <row r="14" spans="2:33" ht="7.5" customHeight="1" x14ac:dyDescent="0.2">
      <c r="B14" s="284"/>
      <c r="C14" s="284"/>
      <c r="D14" s="284"/>
      <c r="E14" s="284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</row>
    <row r="15" spans="2:33" ht="15.75" customHeight="1" x14ac:dyDescent="0.2">
      <c r="B15" s="282" t="s">
        <v>9</v>
      </c>
      <c r="C15" s="282"/>
      <c r="D15" s="282"/>
      <c r="E15" s="282"/>
      <c r="F15" s="286" t="s">
        <v>310</v>
      </c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2" t="s">
        <v>10</v>
      </c>
      <c r="R15" s="282"/>
      <c r="S15" s="282"/>
      <c r="T15" s="282"/>
      <c r="U15" s="282"/>
      <c r="V15" s="352" t="s">
        <v>323</v>
      </c>
      <c r="W15" s="352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</row>
    <row r="16" spans="2:33" ht="11.25" customHeight="1" x14ac:dyDescent="0.2">
      <c r="B16" s="280"/>
      <c r="C16" s="280"/>
      <c r="D16" s="280"/>
      <c r="E16" s="280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</row>
    <row r="17" spans="2:33" ht="29.45" customHeight="1" x14ac:dyDescent="0.2">
      <c r="B17" s="287" t="s">
        <v>257</v>
      </c>
      <c r="C17" s="288">
        <v>1</v>
      </c>
      <c r="D17" s="288">
        <v>2</v>
      </c>
      <c r="E17" s="288">
        <v>3</v>
      </c>
      <c r="F17" s="288">
        <v>4</v>
      </c>
      <c r="G17" s="288">
        <v>5</v>
      </c>
      <c r="H17" s="288">
        <v>6</v>
      </c>
      <c r="I17" s="288">
        <v>7</v>
      </c>
      <c r="J17" s="288">
        <v>8</v>
      </c>
      <c r="K17" s="288">
        <v>9</v>
      </c>
      <c r="L17" s="288">
        <v>10</v>
      </c>
      <c r="M17" s="288">
        <v>11</v>
      </c>
      <c r="N17" s="288">
        <v>12</v>
      </c>
      <c r="O17" s="288">
        <v>13</v>
      </c>
      <c r="P17" s="288">
        <v>14</v>
      </c>
      <c r="Q17" s="288">
        <v>15</v>
      </c>
      <c r="R17" s="288">
        <v>16</v>
      </c>
      <c r="S17" s="288">
        <v>17</v>
      </c>
      <c r="T17" s="288">
        <v>18</v>
      </c>
      <c r="U17" s="288">
        <v>19</v>
      </c>
      <c r="V17" s="288">
        <v>20</v>
      </c>
      <c r="W17" s="288">
        <v>21</v>
      </c>
      <c r="X17" s="288">
        <v>22</v>
      </c>
      <c r="Y17" s="288">
        <v>23</v>
      </c>
      <c r="Z17" s="288">
        <v>24</v>
      </c>
      <c r="AA17" s="288">
        <v>25</v>
      </c>
      <c r="AB17" s="288">
        <v>26</v>
      </c>
      <c r="AC17" s="288">
        <v>27</v>
      </c>
      <c r="AD17" s="288">
        <v>28</v>
      </c>
      <c r="AE17" s="288">
        <v>29</v>
      </c>
      <c r="AF17" s="288">
        <v>30</v>
      </c>
      <c r="AG17" s="288">
        <v>31</v>
      </c>
    </row>
    <row r="18" spans="2:33" s="290" customFormat="1" x14ac:dyDescent="0.2">
      <c r="B18" s="289">
        <v>0</v>
      </c>
      <c r="C18" s="314" t="s">
        <v>324</v>
      </c>
      <c r="D18" s="314" t="s">
        <v>324</v>
      </c>
      <c r="E18" s="314" t="s">
        <v>324</v>
      </c>
      <c r="F18" s="314" t="s">
        <v>324</v>
      </c>
      <c r="G18" s="314" t="s">
        <v>324</v>
      </c>
      <c r="H18" s="314" t="s">
        <v>324</v>
      </c>
      <c r="I18" s="314" t="s">
        <v>324</v>
      </c>
      <c r="J18" s="314" t="s">
        <v>324</v>
      </c>
      <c r="K18" s="314" t="s">
        <v>324</v>
      </c>
      <c r="L18" s="314" t="s">
        <v>324</v>
      </c>
      <c r="M18" s="314" t="s">
        <v>324</v>
      </c>
      <c r="N18" s="314" t="s">
        <v>324</v>
      </c>
      <c r="O18" s="314" t="s">
        <v>324</v>
      </c>
      <c r="P18" s="314">
        <v>40</v>
      </c>
      <c r="Q18" s="314">
        <v>54.2</v>
      </c>
      <c r="R18" s="314">
        <v>70.400000000000006</v>
      </c>
      <c r="S18" s="314">
        <v>68.2</v>
      </c>
      <c r="T18" s="314">
        <v>85.4</v>
      </c>
      <c r="U18" s="314">
        <v>45.2</v>
      </c>
      <c r="V18" s="314">
        <v>43.6</v>
      </c>
      <c r="W18" s="314" t="s">
        <v>324</v>
      </c>
      <c r="X18" s="314" t="s">
        <v>324</v>
      </c>
      <c r="Y18" s="314" t="s">
        <v>324</v>
      </c>
      <c r="Z18" s="314" t="s">
        <v>324</v>
      </c>
      <c r="AA18" s="314" t="s">
        <v>324</v>
      </c>
      <c r="AB18" s="314" t="s">
        <v>324</v>
      </c>
      <c r="AC18" s="314" t="s">
        <v>324</v>
      </c>
      <c r="AD18" s="314" t="s">
        <v>324</v>
      </c>
      <c r="AE18" s="314" t="s">
        <v>324</v>
      </c>
      <c r="AF18" s="314" t="s">
        <v>324</v>
      </c>
      <c r="AG18" s="314" t="s">
        <v>324</v>
      </c>
    </row>
    <row r="19" spans="2:33" s="290" customFormat="1" x14ac:dyDescent="0.2">
      <c r="B19" s="289">
        <v>4.1666666666666664E-2</v>
      </c>
      <c r="C19" s="314" t="s">
        <v>324</v>
      </c>
      <c r="D19" s="314" t="s">
        <v>324</v>
      </c>
      <c r="E19" s="314" t="s">
        <v>324</v>
      </c>
      <c r="F19" s="314" t="s">
        <v>324</v>
      </c>
      <c r="G19" s="314" t="s">
        <v>324</v>
      </c>
      <c r="H19" s="314" t="s">
        <v>324</v>
      </c>
      <c r="I19" s="314" t="s">
        <v>324</v>
      </c>
      <c r="J19" s="314" t="s">
        <v>324</v>
      </c>
      <c r="K19" s="314" t="s">
        <v>324</v>
      </c>
      <c r="L19" s="314" t="s">
        <v>324</v>
      </c>
      <c r="M19" s="314" t="s">
        <v>324</v>
      </c>
      <c r="N19" s="314" t="s">
        <v>324</v>
      </c>
      <c r="O19" s="314" t="s">
        <v>324</v>
      </c>
      <c r="P19" s="314">
        <v>38.6</v>
      </c>
      <c r="Q19" s="314">
        <v>64.900000000000006</v>
      </c>
      <c r="R19" s="314">
        <v>83.3</v>
      </c>
      <c r="S19" s="314">
        <v>69.5</v>
      </c>
      <c r="T19" s="314">
        <v>83.9</v>
      </c>
      <c r="U19" s="314">
        <v>50.6</v>
      </c>
      <c r="V19" s="314">
        <v>44.6</v>
      </c>
      <c r="W19" s="314" t="s">
        <v>324</v>
      </c>
      <c r="X19" s="314" t="s">
        <v>324</v>
      </c>
      <c r="Y19" s="314" t="s">
        <v>324</v>
      </c>
      <c r="Z19" s="314" t="s">
        <v>324</v>
      </c>
      <c r="AA19" s="314" t="s">
        <v>324</v>
      </c>
      <c r="AB19" s="314" t="s">
        <v>324</v>
      </c>
      <c r="AC19" s="314" t="s">
        <v>324</v>
      </c>
      <c r="AD19" s="314" t="s">
        <v>324</v>
      </c>
      <c r="AE19" s="314" t="s">
        <v>324</v>
      </c>
      <c r="AF19" s="314" t="s">
        <v>324</v>
      </c>
      <c r="AG19" s="314" t="s">
        <v>324</v>
      </c>
    </row>
    <row r="20" spans="2:33" s="290" customFormat="1" x14ac:dyDescent="0.2">
      <c r="B20" s="289">
        <v>8.3333333333333329E-2</v>
      </c>
      <c r="C20" s="314" t="s">
        <v>324</v>
      </c>
      <c r="D20" s="314" t="s">
        <v>324</v>
      </c>
      <c r="E20" s="314" t="s">
        <v>324</v>
      </c>
      <c r="F20" s="314" t="s">
        <v>324</v>
      </c>
      <c r="G20" s="314" t="s">
        <v>324</v>
      </c>
      <c r="H20" s="314" t="s">
        <v>324</v>
      </c>
      <c r="I20" s="314" t="s">
        <v>324</v>
      </c>
      <c r="J20" s="314" t="s">
        <v>324</v>
      </c>
      <c r="K20" s="314" t="s">
        <v>324</v>
      </c>
      <c r="L20" s="314" t="s">
        <v>324</v>
      </c>
      <c r="M20" s="314" t="s">
        <v>324</v>
      </c>
      <c r="N20" s="314" t="s">
        <v>324</v>
      </c>
      <c r="O20" s="314" t="s">
        <v>324</v>
      </c>
      <c r="P20" s="314">
        <v>44.5</v>
      </c>
      <c r="Q20" s="314">
        <v>79.400000000000006</v>
      </c>
      <c r="R20" s="314">
        <v>93.1</v>
      </c>
      <c r="S20" s="314">
        <v>74.5</v>
      </c>
      <c r="T20" s="314">
        <v>99.6</v>
      </c>
      <c r="U20" s="314">
        <v>55.9</v>
      </c>
      <c r="V20" s="314">
        <v>48.9</v>
      </c>
      <c r="W20" s="314" t="s">
        <v>324</v>
      </c>
      <c r="X20" s="314" t="s">
        <v>324</v>
      </c>
      <c r="Y20" s="314" t="s">
        <v>324</v>
      </c>
      <c r="Z20" s="314" t="s">
        <v>324</v>
      </c>
      <c r="AA20" s="314" t="s">
        <v>324</v>
      </c>
      <c r="AB20" s="314" t="s">
        <v>324</v>
      </c>
      <c r="AC20" s="314" t="s">
        <v>324</v>
      </c>
      <c r="AD20" s="314" t="s">
        <v>324</v>
      </c>
      <c r="AE20" s="314" t="s">
        <v>324</v>
      </c>
      <c r="AF20" s="314" t="s">
        <v>324</v>
      </c>
      <c r="AG20" s="314" t="s">
        <v>324</v>
      </c>
    </row>
    <row r="21" spans="2:33" s="290" customFormat="1" x14ac:dyDescent="0.2">
      <c r="B21" s="289">
        <v>0.125</v>
      </c>
      <c r="C21" s="314" t="s">
        <v>324</v>
      </c>
      <c r="D21" s="314" t="s">
        <v>324</v>
      </c>
      <c r="E21" s="314" t="s">
        <v>324</v>
      </c>
      <c r="F21" s="314" t="s">
        <v>324</v>
      </c>
      <c r="G21" s="314" t="s">
        <v>324</v>
      </c>
      <c r="H21" s="314" t="s">
        <v>324</v>
      </c>
      <c r="I21" s="314" t="s">
        <v>324</v>
      </c>
      <c r="J21" s="314" t="s">
        <v>324</v>
      </c>
      <c r="K21" s="314" t="s">
        <v>324</v>
      </c>
      <c r="L21" s="314" t="s">
        <v>324</v>
      </c>
      <c r="M21" s="314" t="s">
        <v>324</v>
      </c>
      <c r="N21" s="314" t="s">
        <v>324</v>
      </c>
      <c r="O21" s="314" t="s">
        <v>324</v>
      </c>
      <c r="P21" s="314">
        <v>51.6</v>
      </c>
      <c r="Q21" s="314">
        <v>91.7</v>
      </c>
      <c r="R21" s="314">
        <v>91.2</v>
      </c>
      <c r="S21" s="314">
        <v>83</v>
      </c>
      <c r="T21" s="314">
        <v>98.4</v>
      </c>
      <c r="U21" s="314">
        <v>58.7</v>
      </c>
      <c r="V21" s="314">
        <v>64.400000000000006</v>
      </c>
      <c r="W21" s="314" t="s">
        <v>324</v>
      </c>
      <c r="X21" s="314" t="s">
        <v>324</v>
      </c>
      <c r="Y21" s="314" t="s">
        <v>324</v>
      </c>
      <c r="Z21" s="314" t="s">
        <v>324</v>
      </c>
      <c r="AA21" s="314" t="s">
        <v>324</v>
      </c>
      <c r="AB21" s="314" t="s">
        <v>324</v>
      </c>
      <c r="AC21" s="314" t="s">
        <v>324</v>
      </c>
      <c r="AD21" s="314" t="s">
        <v>324</v>
      </c>
      <c r="AE21" s="314" t="s">
        <v>324</v>
      </c>
      <c r="AF21" s="314" t="s">
        <v>324</v>
      </c>
      <c r="AG21" s="314" t="s">
        <v>324</v>
      </c>
    </row>
    <row r="22" spans="2:33" s="290" customFormat="1" x14ac:dyDescent="0.2">
      <c r="B22" s="289">
        <v>0.16666666666666666</v>
      </c>
      <c r="C22" s="314" t="s">
        <v>324</v>
      </c>
      <c r="D22" s="314" t="s">
        <v>324</v>
      </c>
      <c r="E22" s="314" t="s">
        <v>324</v>
      </c>
      <c r="F22" s="314" t="s">
        <v>324</v>
      </c>
      <c r="G22" s="314" t="s">
        <v>324</v>
      </c>
      <c r="H22" s="314" t="s">
        <v>324</v>
      </c>
      <c r="I22" s="314" t="s">
        <v>324</v>
      </c>
      <c r="J22" s="314" t="s">
        <v>324</v>
      </c>
      <c r="K22" s="314" t="s">
        <v>324</v>
      </c>
      <c r="L22" s="314" t="s">
        <v>324</v>
      </c>
      <c r="M22" s="314" t="s">
        <v>324</v>
      </c>
      <c r="N22" s="314" t="s">
        <v>324</v>
      </c>
      <c r="O22" s="314" t="s">
        <v>324</v>
      </c>
      <c r="P22" s="314">
        <v>48.3</v>
      </c>
      <c r="Q22" s="314">
        <v>104.4</v>
      </c>
      <c r="R22" s="314">
        <v>108.4</v>
      </c>
      <c r="S22" s="314">
        <v>90.6</v>
      </c>
      <c r="T22" s="314">
        <v>108.1</v>
      </c>
      <c r="U22" s="314">
        <v>66.3</v>
      </c>
      <c r="V22" s="314">
        <v>104.7</v>
      </c>
      <c r="W22" s="314" t="s">
        <v>324</v>
      </c>
      <c r="X22" s="314" t="s">
        <v>324</v>
      </c>
      <c r="Y22" s="314" t="s">
        <v>324</v>
      </c>
      <c r="Z22" s="314" t="s">
        <v>324</v>
      </c>
      <c r="AA22" s="314" t="s">
        <v>324</v>
      </c>
      <c r="AB22" s="314" t="s">
        <v>324</v>
      </c>
      <c r="AC22" s="314" t="s">
        <v>324</v>
      </c>
      <c r="AD22" s="314" t="s">
        <v>324</v>
      </c>
      <c r="AE22" s="314" t="s">
        <v>324</v>
      </c>
      <c r="AF22" s="314" t="s">
        <v>324</v>
      </c>
      <c r="AG22" s="314" t="s">
        <v>324</v>
      </c>
    </row>
    <row r="23" spans="2:33" s="290" customFormat="1" x14ac:dyDescent="0.2">
      <c r="B23" s="289">
        <v>0.20833333333333334</v>
      </c>
      <c r="C23" s="314" t="s">
        <v>324</v>
      </c>
      <c r="D23" s="314" t="s">
        <v>324</v>
      </c>
      <c r="E23" s="314" t="s">
        <v>324</v>
      </c>
      <c r="F23" s="314" t="s">
        <v>324</v>
      </c>
      <c r="G23" s="314" t="s">
        <v>324</v>
      </c>
      <c r="H23" s="314" t="s">
        <v>324</v>
      </c>
      <c r="I23" s="314" t="s">
        <v>324</v>
      </c>
      <c r="J23" s="314" t="s">
        <v>324</v>
      </c>
      <c r="K23" s="314" t="s">
        <v>324</v>
      </c>
      <c r="L23" s="314" t="s">
        <v>324</v>
      </c>
      <c r="M23" s="314" t="s">
        <v>324</v>
      </c>
      <c r="N23" s="314" t="s">
        <v>324</v>
      </c>
      <c r="O23" s="314" t="s">
        <v>324</v>
      </c>
      <c r="P23" s="314">
        <v>48.4</v>
      </c>
      <c r="Q23" s="314">
        <v>118.5</v>
      </c>
      <c r="R23" s="314">
        <v>119.7</v>
      </c>
      <c r="S23" s="314">
        <v>71</v>
      </c>
      <c r="T23" s="314">
        <v>77.3</v>
      </c>
      <c r="U23" s="314">
        <v>71.599999999999994</v>
      </c>
      <c r="V23" s="314">
        <v>86</v>
      </c>
      <c r="W23" s="314" t="s">
        <v>324</v>
      </c>
      <c r="X23" s="314" t="s">
        <v>324</v>
      </c>
      <c r="Y23" s="314" t="s">
        <v>324</v>
      </c>
      <c r="Z23" s="314" t="s">
        <v>324</v>
      </c>
      <c r="AA23" s="314" t="s">
        <v>324</v>
      </c>
      <c r="AB23" s="314" t="s">
        <v>324</v>
      </c>
      <c r="AC23" s="314" t="s">
        <v>324</v>
      </c>
      <c r="AD23" s="314" t="s">
        <v>324</v>
      </c>
      <c r="AE23" s="314" t="s">
        <v>324</v>
      </c>
      <c r="AF23" s="314" t="s">
        <v>324</v>
      </c>
      <c r="AG23" s="314" t="s">
        <v>324</v>
      </c>
    </row>
    <row r="24" spans="2:33" s="290" customFormat="1" x14ac:dyDescent="0.2">
      <c r="B24" s="289">
        <v>0.25</v>
      </c>
      <c r="C24" s="314" t="s">
        <v>324</v>
      </c>
      <c r="D24" s="314" t="s">
        <v>324</v>
      </c>
      <c r="E24" s="314" t="s">
        <v>324</v>
      </c>
      <c r="F24" s="314" t="s">
        <v>324</v>
      </c>
      <c r="G24" s="314" t="s">
        <v>324</v>
      </c>
      <c r="H24" s="314" t="s">
        <v>324</v>
      </c>
      <c r="I24" s="314" t="s">
        <v>324</v>
      </c>
      <c r="J24" s="314" t="s">
        <v>324</v>
      </c>
      <c r="K24" s="314" t="s">
        <v>324</v>
      </c>
      <c r="L24" s="314" t="s">
        <v>324</v>
      </c>
      <c r="M24" s="314" t="s">
        <v>324</v>
      </c>
      <c r="N24" s="314" t="s">
        <v>324</v>
      </c>
      <c r="O24" s="314" t="s">
        <v>324</v>
      </c>
      <c r="P24" s="314">
        <v>66</v>
      </c>
      <c r="Q24" s="314">
        <v>145.80000000000001</v>
      </c>
      <c r="R24" s="314">
        <v>114.4</v>
      </c>
      <c r="S24" s="314">
        <v>121.2</v>
      </c>
      <c r="T24" s="314">
        <v>82.8</v>
      </c>
      <c r="U24" s="314">
        <v>82.4</v>
      </c>
      <c r="V24" s="314">
        <v>97.6</v>
      </c>
      <c r="W24" s="314" t="s">
        <v>324</v>
      </c>
      <c r="X24" s="314" t="s">
        <v>324</v>
      </c>
      <c r="Y24" s="314" t="s">
        <v>324</v>
      </c>
      <c r="Z24" s="314" t="s">
        <v>324</v>
      </c>
      <c r="AA24" s="314" t="s">
        <v>324</v>
      </c>
      <c r="AB24" s="314" t="s">
        <v>324</v>
      </c>
      <c r="AC24" s="314" t="s">
        <v>324</v>
      </c>
      <c r="AD24" s="314" t="s">
        <v>324</v>
      </c>
      <c r="AE24" s="314" t="s">
        <v>324</v>
      </c>
      <c r="AF24" s="314" t="s">
        <v>324</v>
      </c>
      <c r="AG24" s="314" t="s">
        <v>324</v>
      </c>
    </row>
    <row r="25" spans="2:33" s="290" customFormat="1" x14ac:dyDescent="0.2">
      <c r="B25" s="289">
        <v>0.29166666666666669</v>
      </c>
      <c r="C25" s="314" t="s">
        <v>324</v>
      </c>
      <c r="D25" s="314" t="s">
        <v>324</v>
      </c>
      <c r="E25" s="314" t="s">
        <v>324</v>
      </c>
      <c r="F25" s="314" t="s">
        <v>324</v>
      </c>
      <c r="G25" s="314" t="s">
        <v>324</v>
      </c>
      <c r="H25" s="314" t="s">
        <v>324</v>
      </c>
      <c r="I25" s="314" t="s">
        <v>324</v>
      </c>
      <c r="J25" s="314" t="s">
        <v>324</v>
      </c>
      <c r="K25" s="314" t="s">
        <v>324</v>
      </c>
      <c r="L25" s="314" t="s">
        <v>324</v>
      </c>
      <c r="M25" s="314" t="s">
        <v>324</v>
      </c>
      <c r="N25" s="314" t="s">
        <v>324</v>
      </c>
      <c r="O25" s="314" t="s">
        <v>324</v>
      </c>
      <c r="P25" s="314">
        <v>75.400000000000006</v>
      </c>
      <c r="Q25" s="314">
        <v>190.8</v>
      </c>
      <c r="R25" s="314">
        <v>117.4</v>
      </c>
      <c r="S25" s="314">
        <v>131.1</v>
      </c>
      <c r="T25" s="314">
        <v>163</v>
      </c>
      <c r="U25" s="314">
        <v>74.900000000000006</v>
      </c>
      <c r="V25" s="314">
        <v>98.9</v>
      </c>
      <c r="W25" s="314" t="s">
        <v>324</v>
      </c>
      <c r="X25" s="314" t="s">
        <v>324</v>
      </c>
      <c r="Y25" s="314" t="s">
        <v>324</v>
      </c>
      <c r="Z25" s="314" t="s">
        <v>324</v>
      </c>
      <c r="AA25" s="314" t="s">
        <v>324</v>
      </c>
      <c r="AB25" s="314" t="s">
        <v>324</v>
      </c>
      <c r="AC25" s="314" t="s">
        <v>324</v>
      </c>
      <c r="AD25" s="314" t="s">
        <v>324</v>
      </c>
      <c r="AE25" s="314" t="s">
        <v>324</v>
      </c>
      <c r="AF25" s="314" t="s">
        <v>324</v>
      </c>
      <c r="AG25" s="314" t="s">
        <v>324</v>
      </c>
    </row>
    <row r="26" spans="2:33" s="290" customFormat="1" x14ac:dyDescent="0.2">
      <c r="B26" s="289">
        <v>0.33333333333333331</v>
      </c>
      <c r="C26" s="314" t="s">
        <v>324</v>
      </c>
      <c r="D26" s="314" t="s">
        <v>324</v>
      </c>
      <c r="E26" s="314" t="s">
        <v>324</v>
      </c>
      <c r="F26" s="314" t="s">
        <v>324</v>
      </c>
      <c r="G26" s="314" t="s">
        <v>324</v>
      </c>
      <c r="H26" s="314" t="s">
        <v>324</v>
      </c>
      <c r="I26" s="314" t="s">
        <v>324</v>
      </c>
      <c r="J26" s="314" t="s">
        <v>324</v>
      </c>
      <c r="K26" s="314" t="s">
        <v>324</v>
      </c>
      <c r="L26" s="314" t="s">
        <v>324</v>
      </c>
      <c r="M26" s="314" t="s">
        <v>324</v>
      </c>
      <c r="N26" s="314" t="s">
        <v>324</v>
      </c>
      <c r="O26" s="314" t="s">
        <v>324</v>
      </c>
      <c r="P26" s="314">
        <v>92.9</v>
      </c>
      <c r="Q26" s="314">
        <v>130.5</v>
      </c>
      <c r="R26" s="314">
        <v>102.7</v>
      </c>
      <c r="S26" s="314">
        <v>127.4</v>
      </c>
      <c r="T26" s="314">
        <v>177.5</v>
      </c>
      <c r="U26" s="314">
        <v>103.9</v>
      </c>
      <c r="V26" s="314">
        <v>89.3</v>
      </c>
      <c r="W26" s="314" t="s">
        <v>324</v>
      </c>
      <c r="X26" s="314" t="s">
        <v>324</v>
      </c>
      <c r="Y26" s="314" t="s">
        <v>324</v>
      </c>
      <c r="Z26" s="314" t="s">
        <v>324</v>
      </c>
      <c r="AA26" s="314" t="s">
        <v>324</v>
      </c>
      <c r="AB26" s="314" t="s">
        <v>324</v>
      </c>
      <c r="AC26" s="314" t="s">
        <v>324</v>
      </c>
      <c r="AD26" s="314" t="s">
        <v>324</v>
      </c>
      <c r="AE26" s="314" t="s">
        <v>324</v>
      </c>
      <c r="AF26" s="314" t="s">
        <v>324</v>
      </c>
      <c r="AG26" s="314" t="s">
        <v>324</v>
      </c>
    </row>
    <row r="27" spans="2:33" s="290" customFormat="1" x14ac:dyDescent="0.2">
      <c r="B27" s="289">
        <v>0.375</v>
      </c>
      <c r="C27" s="314" t="s">
        <v>324</v>
      </c>
      <c r="D27" s="314" t="s">
        <v>324</v>
      </c>
      <c r="E27" s="314" t="s">
        <v>324</v>
      </c>
      <c r="F27" s="314" t="s">
        <v>324</v>
      </c>
      <c r="G27" s="314" t="s">
        <v>324</v>
      </c>
      <c r="H27" s="314" t="s">
        <v>324</v>
      </c>
      <c r="I27" s="314" t="s">
        <v>324</v>
      </c>
      <c r="J27" s="314" t="s">
        <v>324</v>
      </c>
      <c r="K27" s="314" t="s">
        <v>324</v>
      </c>
      <c r="L27" s="314" t="s">
        <v>324</v>
      </c>
      <c r="M27" s="314" t="s">
        <v>324</v>
      </c>
      <c r="N27" s="314" t="s">
        <v>324</v>
      </c>
      <c r="O27" s="314" t="s">
        <v>324</v>
      </c>
      <c r="P27" s="314">
        <v>82.3</v>
      </c>
      <c r="Q27" s="314">
        <v>92.8</v>
      </c>
      <c r="R27" s="314">
        <v>79.8</v>
      </c>
      <c r="S27" s="314">
        <v>114</v>
      </c>
      <c r="T27" s="314">
        <v>160.69999999999999</v>
      </c>
      <c r="U27" s="314">
        <v>92.6</v>
      </c>
      <c r="V27" s="314">
        <v>99.2</v>
      </c>
      <c r="W27" s="314" t="s">
        <v>324</v>
      </c>
      <c r="X27" s="314" t="s">
        <v>324</v>
      </c>
      <c r="Y27" s="314" t="s">
        <v>324</v>
      </c>
      <c r="Z27" s="314" t="s">
        <v>324</v>
      </c>
      <c r="AA27" s="314" t="s">
        <v>324</v>
      </c>
      <c r="AB27" s="314" t="s">
        <v>324</v>
      </c>
      <c r="AC27" s="314" t="s">
        <v>324</v>
      </c>
      <c r="AD27" s="314" t="s">
        <v>324</v>
      </c>
      <c r="AE27" s="314" t="s">
        <v>324</v>
      </c>
      <c r="AF27" s="314" t="s">
        <v>324</v>
      </c>
      <c r="AG27" s="314" t="s">
        <v>324</v>
      </c>
    </row>
    <row r="28" spans="2:33" s="290" customFormat="1" x14ac:dyDescent="0.2">
      <c r="B28" s="289">
        <v>0.41666666666666669</v>
      </c>
      <c r="C28" s="314" t="s">
        <v>324</v>
      </c>
      <c r="D28" s="314" t="s">
        <v>324</v>
      </c>
      <c r="E28" s="314" t="s">
        <v>324</v>
      </c>
      <c r="F28" s="314" t="s">
        <v>324</v>
      </c>
      <c r="G28" s="314" t="s">
        <v>324</v>
      </c>
      <c r="H28" s="314" t="s">
        <v>324</v>
      </c>
      <c r="I28" s="314" t="s">
        <v>324</v>
      </c>
      <c r="J28" s="314" t="s">
        <v>324</v>
      </c>
      <c r="K28" s="314" t="s">
        <v>324</v>
      </c>
      <c r="L28" s="314" t="s">
        <v>324</v>
      </c>
      <c r="M28" s="314" t="s">
        <v>324</v>
      </c>
      <c r="N28" s="314" t="s">
        <v>324</v>
      </c>
      <c r="O28" s="314" t="s">
        <v>324</v>
      </c>
      <c r="P28" s="314">
        <v>78.2</v>
      </c>
      <c r="Q28" s="314">
        <v>47.8</v>
      </c>
      <c r="R28" s="314">
        <v>78.2</v>
      </c>
      <c r="S28" s="314">
        <v>88.5</v>
      </c>
      <c r="T28" s="314">
        <v>117.1</v>
      </c>
      <c r="U28" s="314">
        <v>78.099999999999994</v>
      </c>
      <c r="V28" s="314">
        <v>98.6</v>
      </c>
      <c r="W28" s="314" t="s">
        <v>324</v>
      </c>
      <c r="X28" s="314" t="s">
        <v>324</v>
      </c>
      <c r="Y28" s="314" t="s">
        <v>324</v>
      </c>
      <c r="Z28" s="314" t="s">
        <v>324</v>
      </c>
      <c r="AA28" s="314" t="s">
        <v>324</v>
      </c>
      <c r="AB28" s="314" t="s">
        <v>324</v>
      </c>
      <c r="AC28" s="314" t="s">
        <v>324</v>
      </c>
      <c r="AD28" s="314" t="s">
        <v>324</v>
      </c>
      <c r="AE28" s="314" t="s">
        <v>324</v>
      </c>
      <c r="AF28" s="314" t="s">
        <v>324</v>
      </c>
      <c r="AG28" s="314" t="s">
        <v>324</v>
      </c>
    </row>
    <row r="29" spans="2:33" s="290" customFormat="1" x14ac:dyDescent="0.2">
      <c r="B29" s="289">
        <v>0.45833333333333331</v>
      </c>
      <c r="C29" s="314" t="s">
        <v>324</v>
      </c>
      <c r="D29" s="314" t="s">
        <v>324</v>
      </c>
      <c r="E29" s="314" t="s">
        <v>324</v>
      </c>
      <c r="F29" s="314" t="s">
        <v>324</v>
      </c>
      <c r="G29" s="314" t="s">
        <v>324</v>
      </c>
      <c r="H29" s="314" t="s">
        <v>324</v>
      </c>
      <c r="I29" s="314" t="s">
        <v>324</v>
      </c>
      <c r="J29" s="314" t="s">
        <v>324</v>
      </c>
      <c r="K29" s="314" t="s">
        <v>324</v>
      </c>
      <c r="L29" s="314" t="s">
        <v>324</v>
      </c>
      <c r="M29" s="314" t="s">
        <v>324</v>
      </c>
      <c r="N29" s="314" t="s">
        <v>324</v>
      </c>
      <c r="O29" s="314" t="s">
        <v>324</v>
      </c>
      <c r="P29" s="314">
        <v>72</v>
      </c>
      <c r="Q29" s="314">
        <v>42.2</v>
      </c>
      <c r="R29" s="314">
        <v>103.2</v>
      </c>
      <c r="S29" s="314">
        <v>61.1</v>
      </c>
      <c r="T29" s="314">
        <v>90.8</v>
      </c>
      <c r="U29" s="314">
        <v>65</v>
      </c>
      <c r="V29" s="314">
        <v>72.2</v>
      </c>
      <c r="W29" s="314" t="s">
        <v>324</v>
      </c>
      <c r="X29" s="314" t="s">
        <v>324</v>
      </c>
      <c r="Y29" s="314" t="s">
        <v>324</v>
      </c>
      <c r="Z29" s="314" t="s">
        <v>324</v>
      </c>
      <c r="AA29" s="314" t="s">
        <v>324</v>
      </c>
      <c r="AB29" s="314" t="s">
        <v>324</v>
      </c>
      <c r="AC29" s="314" t="s">
        <v>324</v>
      </c>
      <c r="AD29" s="314" t="s">
        <v>324</v>
      </c>
      <c r="AE29" s="314" t="s">
        <v>324</v>
      </c>
      <c r="AF29" s="314" t="s">
        <v>324</v>
      </c>
      <c r="AG29" s="314" t="s">
        <v>324</v>
      </c>
    </row>
    <row r="30" spans="2:33" s="290" customFormat="1" x14ac:dyDescent="0.2">
      <c r="B30" s="289">
        <v>0.5</v>
      </c>
      <c r="C30" s="314" t="s">
        <v>324</v>
      </c>
      <c r="D30" s="314" t="s">
        <v>324</v>
      </c>
      <c r="E30" s="314" t="s">
        <v>324</v>
      </c>
      <c r="F30" s="314" t="s">
        <v>324</v>
      </c>
      <c r="G30" s="314" t="s">
        <v>324</v>
      </c>
      <c r="H30" s="314" t="s">
        <v>324</v>
      </c>
      <c r="I30" s="314" t="s">
        <v>324</v>
      </c>
      <c r="J30" s="314" t="s">
        <v>324</v>
      </c>
      <c r="K30" s="314" t="s">
        <v>324</v>
      </c>
      <c r="L30" s="314" t="s">
        <v>324</v>
      </c>
      <c r="M30" s="314" t="s">
        <v>324</v>
      </c>
      <c r="N30" s="314" t="s">
        <v>324</v>
      </c>
      <c r="O30" s="314" t="s">
        <v>324</v>
      </c>
      <c r="P30" s="314">
        <v>62.3</v>
      </c>
      <c r="Q30" s="314">
        <v>41</v>
      </c>
      <c r="R30" s="314">
        <v>106.6</v>
      </c>
      <c r="S30" s="314">
        <v>57.5</v>
      </c>
      <c r="T30" s="314">
        <v>95.6</v>
      </c>
      <c r="U30" s="314">
        <v>54.2</v>
      </c>
      <c r="V30" s="314">
        <v>65.8</v>
      </c>
      <c r="W30" s="314" t="s">
        <v>324</v>
      </c>
      <c r="X30" s="314" t="s">
        <v>324</v>
      </c>
      <c r="Y30" s="314" t="s">
        <v>324</v>
      </c>
      <c r="Z30" s="314" t="s">
        <v>324</v>
      </c>
      <c r="AA30" s="314" t="s">
        <v>324</v>
      </c>
      <c r="AB30" s="314" t="s">
        <v>324</v>
      </c>
      <c r="AC30" s="314" t="s">
        <v>324</v>
      </c>
      <c r="AD30" s="314" t="s">
        <v>324</v>
      </c>
      <c r="AE30" s="314" t="s">
        <v>324</v>
      </c>
      <c r="AF30" s="314" t="s">
        <v>324</v>
      </c>
      <c r="AG30" s="314" t="s">
        <v>324</v>
      </c>
    </row>
    <row r="31" spans="2:33" s="290" customFormat="1" x14ac:dyDescent="0.2">
      <c r="B31" s="289">
        <v>0.54166666666666663</v>
      </c>
      <c r="C31" s="314" t="s">
        <v>324</v>
      </c>
      <c r="D31" s="314" t="s">
        <v>324</v>
      </c>
      <c r="E31" s="314" t="s">
        <v>324</v>
      </c>
      <c r="F31" s="314" t="s">
        <v>324</v>
      </c>
      <c r="G31" s="314" t="s">
        <v>324</v>
      </c>
      <c r="H31" s="314" t="s">
        <v>324</v>
      </c>
      <c r="I31" s="314" t="s">
        <v>324</v>
      </c>
      <c r="J31" s="314" t="s">
        <v>324</v>
      </c>
      <c r="K31" s="314" t="s">
        <v>324</v>
      </c>
      <c r="L31" s="314" t="s">
        <v>324</v>
      </c>
      <c r="M31" s="314" t="s">
        <v>324</v>
      </c>
      <c r="N31" s="314" t="s">
        <v>324</v>
      </c>
      <c r="O31" s="314" t="s">
        <v>324</v>
      </c>
      <c r="P31" s="314">
        <v>58.9</v>
      </c>
      <c r="Q31" s="314">
        <v>36.200000000000003</v>
      </c>
      <c r="R31" s="314">
        <v>94.5</v>
      </c>
      <c r="S31" s="314">
        <v>57.3</v>
      </c>
      <c r="T31" s="314">
        <v>79.599999999999994</v>
      </c>
      <c r="U31" s="314">
        <v>56.5</v>
      </c>
      <c r="V31" s="314">
        <v>63.5</v>
      </c>
      <c r="W31" s="314" t="s">
        <v>324</v>
      </c>
      <c r="X31" s="314" t="s">
        <v>324</v>
      </c>
      <c r="Y31" s="314" t="s">
        <v>324</v>
      </c>
      <c r="Z31" s="314" t="s">
        <v>324</v>
      </c>
      <c r="AA31" s="314" t="s">
        <v>324</v>
      </c>
      <c r="AB31" s="314" t="s">
        <v>324</v>
      </c>
      <c r="AC31" s="314" t="s">
        <v>324</v>
      </c>
      <c r="AD31" s="314" t="s">
        <v>324</v>
      </c>
      <c r="AE31" s="314" t="s">
        <v>324</v>
      </c>
      <c r="AF31" s="314" t="s">
        <v>324</v>
      </c>
      <c r="AG31" s="314" t="s">
        <v>324</v>
      </c>
    </row>
    <row r="32" spans="2:33" s="290" customFormat="1" x14ac:dyDescent="0.2">
      <c r="B32" s="289">
        <v>0.58333333333333337</v>
      </c>
      <c r="C32" s="314" t="s">
        <v>324</v>
      </c>
      <c r="D32" s="314" t="s">
        <v>324</v>
      </c>
      <c r="E32" s="314" t="s">
        <v>324</v>
      </c>
      <c r="F32" s="314" t="s">
        <v>324</v>
      </c>
      <c r="G32" s="314" t="s">
        <v>324</v>
      </c>
      <c r="H32" s="314" t="s">
        <v>324</v>
      </c>
      <c r="I32" s="314" t="s">
        <v>324</v>
      </c>
      <c r="J32" s="314" t="s">
        <v>324</v>
      </c>
      <c r="K32" s="314" t="s">
        <v>324</v>
      </c>
      <c r="L32" s="314" t="s">
        <v>324</v>
      </c>
      <c r="M32" s="314" t="s">
        <v>324</v>
      </c>
      <c r="N32" s="314" t="s">
        <v>324</v>
      </c>
      <c r="O32" s="314" t="s">
        <v>324</v>
      </c>
      <c r="P32" s="314">
        <v>59.9</v>
      </c>
      <c r="Q32" s="314">
        <v>39.799999999999997</v>
      </c>
      <c r="R32" s="314">
        <v>83</v>
      </c>
      <c r="S32" s="314">
        <v>50.3</v>
      </c>
      <c r="T32" s="314">
        <v>57</v>
      </c>
      <c r="U32" s="314">
        <v>50.6</v>
      </c>
      <c r="V32" s="314">
        <v>59.9</v>
      </c>
      <c r="W32" s="314" t="s">
        <v>324</v>
      </c>
      <c r="X32" s="314" t="s">
        <v>324</v>
      </c>
      <c r="Y32" s="314" t="s">
        <v>324</v>
      </c>
      <c r="Z32" s="314" t="s">
        <v>324</v>
      </c>
      <c r="AA32" s="314" t="s">
        <v>324</v>
      </c>
      <c r="AB32" s="314" t="s">
        <v>324</v>
      </c>
      <c r="AC32" s="314" t="s">
        <v>324</v>
      </c>
      <c r="AD32" s="314" t="s">
        <v>324</v>
      </c>
      <c r="AE32" s="314" t="s">
        <v>324</v>
      </c>
      <c r="AF32" s="314" t="s">
        <v>324</v>
      </c>
      <c r="AG32" s="314" t="s">
        <v>324</v>
      </c>
    </row>
    <row r="33" spans="2:35" s="290" customFormat="1" x14ac:dyDescent="0.2">
      <c r="B33" s="289">
        <v>0.625</v>
      </c>
      <c r="C33" s="314" t="s">
        <v>324</v>
      </c>
      <c r="D33" s="314" t="s">
        <v>324</v>
      </c>
      <c r="E33" s="314" t="s">
        <v>324</v>
      </c>
      <c r="F33" s="314" t="s">
        <v>324</v>
      </c>
      <c r="G33" s="314" t="s">
        <v>324</v>
      </c>
      <c r="H33" s="314" t="s">
        <v>324</v>
      </c>
      <c r="I33" s="314" t="s">
        <v>324</v>
      </c>
      <c r="J33" s="314" t="s">
        <v>324</v>
      </c>
      <c r="K33" s="314" t="s">
        <v>324</v>
      </c>
      <c r="L33" s="314" t="s">
        <v>324</v>
      </c>
      <c r="M33" s="314" t="s">
        <v>324</v>
      </c>
      <c r="N33" s="314" t="s">
        <v>324</v>
      </c>
      <c r="O33" s="314">
        <v>85.4</v>
      </c>
      <c r="P33" s="314">
        <v>55.3</v>
      </c>
      <c r="Q33" s="314">
        <v>38.200000000000003</v>
      </c>
      <c r="R33" s="314">
        <v>58.3</v>
      </c>
      <c r="S33" s="314">
        <v>53.8</v>
      </c>
      <c r="T33" s="314">
        <v>57.8</v>
      </c>
      <c r="U33" s="314">
        <v>44.8</v>
      </c>
      <c r="V33" s="314">
        <v>56.6</v>
      </c>
      <c r="W33" s="314" t="s">
        <v>324</v>
      </c>
      <c r="X33" s="314" t="s">
        <v>324</v>
      </c>
      <c r="Y33" s="314" t="s">
        <v>324</v>
      </c>
      <c r="Z33" s="314" t="s">
        <v>324</v>
      </c>
      <c r="AA33" s="314" t="s">
        <v>324</v>
      </c>
      <c r="AB33" s="314" t="s">
        <v>324</v>
      </c>
      <c r="AC33" s="314" t="s">
        <v>324</v>
      </c>
      <c r="AD33" s="314" t="s">
        <v>324</v>
      </c>
      <c r="AE33" s="314" t="s">
        <v>324</v>
      </c>
      <c r="AF33" s="314" t="s">
        <v>324</v>
      </c>
      <c r="AG33" s="314" t="s">
        <v>324</v>
      </c>
    </row>
    <row r="34" spans="2:35" s="290" customFormat="1" x14ac:dyDescent="0.2">
      <c r="B34" s="289">
        <v>0.66666666666666663</v>
      </c>
      <c r="C34" s="314" t="s">
        <v>324</v>
      </c>
      <c r="D34" s="314" t="s">
        <v>324</v>
      </c>
      <c r="E34" s="314" t="s">
        <v>324</v>
      </c>
      <c r="F34" s="314" t="s">
        <v>324</v>
      </c>
      <c r="G34" s="314" t="s">
        <v>324</v>
      </c>
      <c r="H34" s="314" t="s">
        <v>324</v>
      </c>
      <c r="I34" s="314" t="s">
        <v>324</v>
      </c>
      <c r="J34" s="314" t="s">
        <v>324</v>
      </c>
      <c r="K34" s="314" t="s">
        <v>324</v>
      </c>
      <c r="L34" s="314" t="s">
        <v>324</v>
      </c>
      <c r="M34" s="314" t="s">
        <v>324</v>
      </c>
      <c r="N34" s="314" t="s">
        <v>324</v>
      </c>
      <c r="O34" s="314">
        <v>84.4</v>
      </c>
      <c r="P34" s="314">
        <v>66.5</v>
      </c>
      <c r="Q34" s="314">
        <v>35.4</v>
      </c>
      <c r="R34" s="314">
        <v>50.7</v>
      </c>
      <c r="S34" s="314">
        <v>52.3</v>
      </c>
      <c r="T34" s="314">
        <v>50.6</v>
      </c>
      <c r="U34" s="314">
        <v>46.7</v>
      </c>
      <c r="V34" s="314" t="s">
        <v>324</v>
      </c>
      <c r="W34" s="314" t="s">
        <v>324</v>
      </c>
      <c r="X34" s="314" t="s">
        <v>324</v>
      </c>
      <c r="Y34" s="314" t="s">
        <v>324</v>
      </c>
      <c r="Z34" s="314" t="s">
        <v>324</v>
      </c>
      <c r="AA34" s="314" t="s">
        <v>324</v>
      </c>
      <c r="AB34" s="314" t="s">
        <v>324</v>
      </c>
      <c r="AC34" s="314" t="s">
        <v>324</v>
      </c>
      <c r="AD34" s="314" t="s">
        <v>324</v>
      </c>
      <c r="AE34" s="314" t="s">
        <v>324</v>
      </c>
      <c r="AF34" s="314" t="s">
        <v>324</v>
      </c>
      <c r="AG34" s="314" t="s">
        <v>324</v>
      </c>
    </row>
    <row r="35" spans="2:35" s="290" customFormat="1" x14ac:dyDescent="0.2">
      <c r="B35" s="289">
        <v>0.70833333333333337</v>
      </c>
      <c r="C35" s="314" t="s">
        <v>324</v>
      </c>
      <c r="D35" s="314" t="s">
        <v>324</v>
      </c>
      <c r="E35" s="314" t="s">
        <v>324</v>
      </c>
      <c r="F35" s="314" t="s">
        <v>324</v>
      </c>
      <c r="G35" s="314" t="s">
        <v>324</v>
      </c>
      <c r="H35" s="314" t="s">
        <v>324</v>
      </c>
      <c r="I35" s="314" t="s">
        <v>324</v>
      </c>
      <c r="J35" s="314" t="s">
        <v>324</v>
      </c>
      <c r="K35" s="314" t="s">
        <v>324</v>
      </c>
      <c r="L35" s="314" t="s">
        <v>324</v>
      </c>
      <c r="M35" s="314" t="s">
        <v>324</v>
      </c>
      <c r="N35" s="314" t="s">
        <v>324</v>
      </c>
      <c r="O35" s="314">
        <v>74.400000000000006</v>
      </c>
      <c r="P35" s="314">
        <v>67.7</v>
      </c>
      <c r="Q35" s="314">
        <v>33.799999999999997</v>
      </c>
      <c r="R35" s="314">
        <v>51.1</v>
      </c>
      <c r="S35" s="314">
        <v>45.2</v>
      </c>
      <c r="T35" s="314">
        <v>47</v>
      </c>
      <c r="U35" s="314">
        <v>42.6</v>
      </c>
      <c r="V35" s="314" t="s">
        <v>324</v>
      </c>
      <c r="W35" s="314" t="s">
        <v>324</v>
      </c>
      <c r="X35" s="314" t="s">
        <v>324</v>
      </c>
      <c r="Y35" s="314" t="s">
        <v>324</v>
      </c>
      <c r="Z35" s="314" t="s">
        <v>324</v>
      </c>
      <c r="AA35" s="314" t="s">
        <v>324</v>
      </c>
      <c r="AB35" s="314" t="s">
        <v>324</v>
      </c>
      <c r="AC35" s="314" t="s">
        <v>324</v>
      </c>
      <c r="AD35" s="314" t="s">
        <v>324</v>
      </c>
      <c r="AE35" s="314" t="s">
        <v>324</v>
      </c>
      <c r="AF35" s="314" t="s">
        <v>324</v>
      </c>
      <c r="AG35" s="314" t="s">
        <v>324</v>
      </c>
    </row>
    <row r="36" spans="2:35" s="290" customFormat="1" x14ac:dyDescent="0.2">
      <c r="B36" s="289">
        <v>0.75</v>
      </c>
      <c r="C36" s="314" t="s">
        <v>324</v>
      </c>
      <c r="D36" s="314" t="s">
        <v>324</v>
      </c>
      <c r="E36" s="314" t="s">
        <v>324</v>
      </c>
      <c r="F36" s="314" t="s">
        <v>324</v>
      </c>
      <c r="G36" s="314" t="s">
        <v>324</v>
      </c>
      <c r="H36" s="314" t="s">
        <v>324</v>
      </c>
      <c r="I36" s="314" t="s">
        <v>324</v>
      </c>
      <c r="J36" s="314" t="s">
        <v>324</v>
      </c>
      <c r="K36" s="314" t="s">
        <v>324</v>
      </c>
      <c r="L36" s="314" t="s">
        <v>324</v>
      </c>
      <c r="M36" s="314" t="s">
        <v>324</v>
      </c>
      <c r="N36" s="314" t="s">
        <v>324</v>
      </c>
      <c r="O36" s="314">
        <v>68.400000000000006</v>
      </c>
      <c r="P36" s="314">
        <v>50.2</v>
      </c>
      <c r="Q36" s="314">
        <v>45.7</v>
      </c>
      <c r="R36" s="314">
        <v>42</v>
      </c>
      <c r="S36" s="314">
        <v>45.4</v>
      </c>
      <c r="T36" s="314">
        <v>43.7</v>
      </c>
      <c r="U36" s="314">
        <v>45.1</v>
      </c>
      <c r="V36" s="314" t="s">
        <v>324</v>
      </c>
      <c r="W36" s="314" t="s">
        <v>324</v>
      </c>
      <c r="X36" s="314" t="s">
        <v>324</v>
      </c>
      <c r="Y36" s="314" t="s">
        <v>324</v>
      </c>
      <c r="Z36" s="314" t="s">
        <v>324</v>
      </c>
      <c r="AA36" s="314" t="s">
        <v>324</v>
      </c>
      <c r="AB36" s="314" t="s">
        <v>324</v>
      </c>
      <c r="AC36" s="314" t="s">
        <v>324</v>
      </c>
      <c r="AD36" s="314" t="s">
        <v>324</v>
      </c>
      <c r="AE36" s="314" t="s">
        <v>324</v>
      </c>
      <c r="AF36" s="314" t="s">
        <v>324</v>
      </c>
      <c r="AG36" s="314" t="s">
        <v>324</v>
      </c>
      <c r="AI36"/>
    </row>
    <row r="37" spans="2:35" s="290" customFormat="1" x14ac:dyDescent="0.2">
      <c r="B37" s="289">
        <v>0.79166666666666663</v>
      </c>
      <c r="C37" s="314" t="s">
        <v>324</v>
      </c>
      <c r="D37" s="314" t="s">
        <v>324</v>
      </c>
      <c r="E37" s="314" t="s">
        <v>324</v>
      </c>
      <c r="F37" s="314" t="s">
        <v>324</v>
      </c>
      <c r="G37" s="314" t="s">
        <v>324</v>
      </c>
      <c r="H37" s="314" t="s">
        <v>324</v>
      </c>
      <c r="I37" s="314" t="s">
        <v>324</v>
      </c>
      <c r="J37" s="314" t="s">
        <v>324</v>
      </c>
      <c r="K37" s="314" t="s">
        <v>324</v>
      </c>
      <c r="L37" s="314" t="s">
        <v>324</v>
      </c>
      <c r="M37" s="314" t="s">
        <v>324</v>
      </c>
      <c r="N37" s="314" t="s">
        <v>324</v>
      </c>
      <c r="O37" s="314">
        <v>74.3</v>
      </c>
      <c r="P37" s="314">
        <v>37.9</v>
      </c>
      <c r="Q37" s="314">
        <v>53.5</v>
      </c>
      <c r="R37" s="314">
        <v>47.3</v>
      </c>
      <c r="S37" s="314">
        <v>46.4</v>
      </c>
      <c r="T37" s="314">
        <v>39.4</v>
      </c>
      <c r="U37" s="314">
        <v>44.4</v>
      </c>
      <c r="V37" s="314" t="s">
        <v>324</v>
      </c>
      <c r="W37" s="314" t="s">
        <v>324</v>
      </c>
      <c r="X37" s="314" t="s">
        <v>324</v>
      </c>
      <c r="Y37" s="314" t="s">
        <v>324</v>
      </c>
      <c r="Z37" s="314" t="s">
        <v>324</v>
      </c>
      <c r="AA37" s="314" t="s">
        <v>324</v>
      </c>
      <c r="AB37" s="314" t="s">
        <v>324</v>
      </c>
      <c r="AC37" s="314" t="s">
        <v>324</v>
      </c>
      <c r="AD37" s="314" t="s">
        <v>324</v>
      </c>
      <c r="AE37" s="314" t="s">
        <v>324</v>
      </c>
      <c r="AF37" s="314" t="s">
        <v>324</v>
      </c>
      <c r="AG37" s="314" t="s">
        <v>324</v>
      </c>
      <c r="AI37"/>
    </row>
    <row r="38" spans="2:35" s="290" customFormat="1" x14ac:dyDescent="0.2">
      <c r="B38" s="289">
        <v>0.83333333333333337</v>
      </c>
      <c r="C38" s="314" t="s">
        <v>324</v>
      </c>
      <c r="D38" s="314" t="s">
        <v>324</v>
      </c>
      <c r="E38" s="314" t="s">
        <v>324</v>
      </c>
      <c r="F38" s="314" t="s">
        <v>324</v>
      </c>
      <c r="G38" s="314" t="s">
        <v>324</v>
      </c>
      <c r="H38" s="314" t="s">
        <v>324</v>
      </c>
      <c r="I38" s="314" t="s">
        <v>324</v>
      </c>
      <c r="J38" s="314" t="s">
        <v>324</v>
      </c>
      <c r="K38" s="314" t="s">
        <v>324</v>
      </c>
      <c r="L38" s="314" t="s">
        <v>324</v>
      </c>
      <c r="M38" s="314" t="s">
        <v>324</v>
      </c>
      <c r="N38" s="314" t="s">
        <v>324</v>
      </c>
      <c r="O38" s="314">
        <v>95.2</v>
      </c>
      <c r="P38" s="314">
        <v>42.3</v>
      </c>
      <c r="Q38" s="314">
        <v>67.2</v>
      </c>
      <c r="R38" s="314">
        <v>52</v>
      </c>
      <c r="S38" s="314">
        <v>40.700000000000003</v>
      </c>
      <c r="T38" s="314">
        <v>41.8</v>
      </c>
      <c r="U38" s="314">
        <v>41</v>
      </c>
      <c r="V38" s="314" t="s">
        <v>324</v>
      </c>
      <c r="W38" s="314" t="s">
        <v>324</v>
      </c>
      <c r="X38" s="314" t="s">
        <v>324</v>
      </c>
      <c r="Y38" s="314" t="s">
        <v>324</v>
      </c>
      <c r="Z38" s="314" t="s">
        <v>324</v>
      </c>
      <c r="AA38" s="314" t="s">
        <v>324</v>
      </c>
      <c r="AB38" s="314" t="s">
        <v>324</v>
      </c>
      <c r="AC38" s="314" t="s">
        <v>324</v>
      </c>
      <c r="AD38" s="314" t="s">
        <v>324</v>
      </c>
      <c r="AE38" s="314" t="s">
        <v>324</v>
      </c>
      <c r="AF38" s="314" t="s">
        <v>324</v>
      </c>
      <c r="AG38" s="314" t="s">
        <v>324</v>
      </c>
      <c r="AI38"/>
    </row>
    <row r="39" spans="2:35" s="290" customFormat="1" x14ac:dyDescent="0.2">
      <c r="B39" s="289">
        <v>0.875</v>
      </c>
      <c r="C39" s="314" t="s">
        <v>324</v>
      </c>
      <c r="D39" s="314" t="s">
        <v>324</v>
      </c>
      <c r="E39" s="314" t="s">
        <v>324</v>
      </c>
      <c r="F39" s="314" t="s">
        <v>324</v>
      </c>
      <c r="G39" s="314" t="s">
        <v>324</v>
      </c>
      <c r="H39" s="314" t="s">
        <v>324</v>
      </c>
      <c r="I39" s="314" t="s">
        <v>324</v>
      </c>
      <c r="J39" s="314" t="s">
        <v>324</v>
      </c>
      <c r="K39" s="314" t="s">
        <v>324</v>
      </c>
      <c r="L39" s="314" t="s">
        <v>324</v>
      </c>
      <c r="M39" s="314" t="s">
        <v>324</v>
      </c>
      <c r="N39" s="314" t="s">
        <v>324</v>
      </c>
      <c r="O39" s="314">
        <v>84.4</v>
      </c>
      <c r="P39" s="314">
        <v>50.2</v>
      </c>
      <c r="Q39" s="314">
        <v>60.4</v>
      </c>
      <c r="R39" s="314">
        <v>57</v>
      </c>
      <c r="S39" s="314">
        <v>56.4</v>
      </c>
      <c r="T39" s="314">
        <v>43.6</v>
      </c>
      <c r="U39" s="314">
        <v>41.7</v>
      </c>
      <c r="V39" s="314" t="s">
        <v>324</v>
      </c>
      <c r="W39" s="314" t="s">
        <v>324</v>
      </c>
      <c r="X39" s="314" t="s">
        <v>324</v>
      </c>
      <c r="Y39" s="314" t="s">
        <v>324</v>
      </c>
      <c r="Z39" s="314" t="s">
        <v>324</v>
      </c>
      <c r="AA39" s="314" t="s">
        <v>324</v>
      </c>
      <c r="AB39" s="314" t="s">
        <v>324</v>
      </c>
      <c r="AC39" s="314" t="s">
        <v>324</v>
      </c>
      <c r="AD39" s="314" t="s">
        <v>324</v>
      </c>
      <c r="AE39" s="314" t="s">
        <v>324</v>
      </c>
      <c r="AF39" s="314" t="s">
        <v>324</v>
      </c>
      <c r="AG39" s="314" t="s">
        <v>324</v>
      </c>
      <c r="AI39"/>
    </row>
    <row r="40" spans="2:35" s="290" customFormat="1" x14ac:dyDescent="0.2">
      <c r="B40" s="289">
        <v>0.91666666666666663</v>
      </c>
      <c r="C40" s="314" t="s">
        <v>324</v>
      </c>
      <c r="D40" s="314" t="s">
        <v>324</v>
      </c>
      <c r="E40" s="314" t="s">
        <v>324</v>
      </c>
      <c r="F40" s="314" t="s">
        <v>324</v>
      </c>
      <c r="G40" s="314" t="s">
        <v>324</v>
      </c>
      <c r="H40" s="314" t="s">
        <v>324</v>
      </c>
      <c r="I40" s="314" t="s">
        <v>324</v>
      </c>
      <c r="J40" s="314" t="s">
        <v>324</v>
      </c>
      <c r="K40" s="314" t="s">
        <v>324</v>
      </c>
      <c r="L40" s="314" t="s">
        <v>324</v>
      </c>
      <c r="M40" s="314" t="s">
        <v>324</v>
      </c>
      <c r="N40" s="314" t="s">
        <v>324</v>
      </c>
      <c r="O40" s="314">
        <v>58.8</v>
      </c>
      <c r="P40" s="314">
        <v>52.4</v>
      </c>
      <c r="Q40" s="314">
        <v>57.6</v>
      </c>
      <c r="R40" s="314">
        <v>56</v>
      </c>
      <c r="S40" s="314">
        <v>69.8</v>
      </c>
      <c r="T40" s="314">
        <v>50.4</v>
      </c>
      <c r="U40" s="314">
        <v>43.1</v>
      </c>
      <c r="V40" s="314" t="s">
        <v>324</v>
      </c>
      <c r="W40" s="314" t="s">
        <v>324</v>
      </c>
      <c r="X40" s="314" t="s">
        <v>324</v>
      </c>
      <c r="Y40" s="314" t="s">
        <v>324</v>
      </c>
      <c r="Z40" s="314" t="s">
        <v>324</v>
      </c>
      <c r="AA40" s="314" t="s">
        <v>324</v>
      </c>
      <c r="AB40" s="314" t="s">
        <v>324</v>
      </c>
      <c r="AC40" s="314" t="s">
        <v>324</v>
      </c>
      <c r="AD40" s="314" t="s">
        <v>324</v>
      </c>
      <c r="AE40" s="314" t="s">
        <v>324</v>
      </c>
      <c r="AF40" s="314" t="s">
        <v>324</v>
      </c>
      <c r="AG40" s="314" t="s">
        <v>324</v>
      </c>
    </row>
    <row r="41" spans="2:35" s="290" customFormat="1" x14ac:dyDescent="0.2">
      <c r="B41" s="289">
        <v>0.95833333333333337</v>
      </c>
      <c r="C41" s="314" t="s">
        <v>324</v>
      </c>
      <c r="D41" s="314" t="s">
        <v>324</v>
      </c>
      <c r="E41" s="314" t="s">
        <v>324</v>
      </c>
      <c r="F41" s="314" t="s">
        <v>324</v>
      </c>
      <c r="G41" s="314" t="s">
        <v>324</v>
      </c>
      <c r="H41" s="314" t="s">
        <v>324</v>
      </c>
      <c r="I41" s="314" t="s">
        <v>324</v>
      </c>
      <c r="J41" s="314" t="s">
        <v>324</v>
      </c>
      <c r="K41" s="314" t="s">
        <v>324</v>
      </c>
      <c r="L41" s="314" t="s">
        <v>324</v>
      </c>
      <c r="M41" s="314" t="s">
        <v>324</v>
      </c>
      <c r="N41" s="314" t="s">
        <v>324</v>
      </c>
      <c r="O41" s="314">
        <v>42.6</v>
      </c>
      <c r="P41" s="314">
        <v>50.5</v>
      </c>
      <c r="Q41" s="314">
        <v>61</v>
      </c>
      <c r="R41" s="314">
        <v>63.8</v>
      </c>
      <c r="S41" s="314">
        <v>96.4</v>
      </c>
      <c r="T41" s="314">
        <v>46</v>
      </c>
      <c r="U41" s="314">
        <v>43.2</v>
      </c>
      <c r="V41" s="314" t="s">
        <v>324</v>
      </c>
      <c r="W41" s="314" t="s">
        <v>324</v>
      </c>
      <c r="X41" s="314" t="s">
        <v>324</v>
      </c>
      <c r="Y41" s="314" t="s">
        <v>324</v>
      </c>
      <c r="Z41" s="314" t="s">
        <v>324</v>
      </c>
      <c r="AA41" s="314" t="s">
        <v>324</v>
      </c>
      <c r="AB41" s="314" t="s">
        <v>324</v>
      </c>
      <c r="AC41" s="314" t="s">
        <v>324</v>
      </c>
      <c r="AD41" s="314" t="s">
        <v>324</v>
      </c>
      <c r="AE41" s="314" t="s">
        <v>324</v>
      </c>
      <c r="AF41" s="314" t="s">
        <v>324</v>
      </c>
      <c r="AG41" s="314" t="s">
        <v>324</v>
      </c>
    </row>
    <row r="42" spans="2:35" s="291" customFormat="1" ht="33" customHeight="1" x14ac:dyDescent="0.2">
      <c r="B42" s="287" t="s">
        <v>313</v>
      </c>
      <c r="C42" s="314" t="s">
        <v>324</v>
      </c>
      <c r="D42" s="314" t="s">
        <v>324</v>
      </c>
      <c r="E42" s="314" t="s">
        <v>324</v>
      </c>
      <c r="F42" s="314" t="s">
        <v>324</v>
      </c>
      <c r="G42" s="314" t="s">
        <v>324</v>
      </c>
      <c r="H42" s="314" t="s">
        <v>324</v>
      </c>
      <c r="I42" s="314" t="s">
        <v>324</v>
      </c>
      <c r="J42" s="314" t="s">
        <v>324</v>
      </c>
      <c r="K42" s="314" t="s">
        <v>324</v>
      </c>
      <c r="L42" s="314" t="s">
        <v>324</v>
      </c>
      <c r="M42" s="314" t="s">
        <v>324</v>
      </c>
      <c r="N42" s="314" t="s">
        <v>324</v>
      </c>
      <c r="O42" s="314" t="s">
        <v>364</v>
      </c>
      <c r="P42" s="314">
        <v>58</v>
      </c>
      <c r="Q42" s="314">
        <v>72.2</v>
      </c>
      <c r="R42" s="314">
        <v>80.2</v>
      </c>
      <c r="S42" s="314">
        <v>73.8</v>
      </c>
      <c r="T42" s="314">
        <v>83.2</v>
      </c>
      <c r="U42" s="314">
        <v>58.3</v>
      </c>
      <c r="V42" s="314" t="s">
        <v>364</v>
      </c>
      <c r="W42" s="314" t="s">
        <v>324</v>
      </c>
      <c r="X42" s="314" t="s">
        <v>324</v>
      </c>
      <c r="Y42" s="314" t="s">
        <v>324</v>
      </c>
      <c r="Z42" s="314" t="s">
        <v>324</v>
      </c>
      <c r="AA42" s="314" t="s">
        <v>324</v>
      </c>
      <c r="AB42" s="314" t="s">
        <v>324</v>
      </c>
      <c r="AC42" s="314" t="s">
        <v>324</v>
      </c>
      <c r="AD42" s="314" t="s">
        <v>324</v>
      </c>
      <c r="AE42" s="314" t="s">
        <v>324</v>
      </c>
      <c r="AF42" s="314" t="s">
        <v>324</v>
      </c>
      <c r="AG42" s="314" t="s">
        <v>324</v>
      </c>
    </row>
    <row r="43" spans="2:35" s="291" customFormat="1" ht="27" customHeight="1" x14ac:dyDescent="0.2">
      <c r="B43" s="287" t="s">
        <v>314</v>
      </c>
      <c r="C43" s="346" t="s">
        <v>261</v>
      </c>
      <c r="D43" s="346"/>
      <c r="E43" s="346"/>
      <c r="F43" s="346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  <c r="S43" s="346"/>
      <c r="T43" s="346"/>
      <c r="U43" s="346"/>
      <c r="V43" s="346"/>
      <c r="W43" s="346"/>
      <c r="X43" s="346"/>
      <c r="Y43" s="346"/>
      <c r="Z43" s="346"/>
      <c r="AA43" s="346"/>
      <c r="AB43" s="346"/>
      <c r="AC43" s="346"/>
      <c r="AD43" s="346"/>
      <c r="AE43" s="346"/>
      <c r="AF43" s="346"/>
      <c r="AG43" s="346"/>
    </row>
    <row r="44" spans="2:35" x14ac:dyDescent="0.2">
      <c r="B44" s="330" t="s">
        <v>319</v>
      </c>
    </row>
    <row r="45" spans="2:35" ht="12" customHeight="1" x14ac:dyDescent="0.2">
      <c r="B45" s="327"/>
    </row>
    <row r="46" spans="2:35" ht="12" customHeight="1" x14ac:dyDescent="0.2">
      <c r="B46" s="292"/>
    </row>
    <row r="47" spans="2:35" x14ac:dyDescent="0.2">
      <c r="B47" s="347"/>
      <c r="C47" s="347"/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</row>
    <row r="48" spans="2:35" ht="15" x14ac:dyDescent="0.25"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</row>
    <row r="49" spans="3:38" x14ac:dyDescent="0.2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3:38" x14ac:dyDescent="0.2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3:38" x14ac:dyDescent="0.2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3:38" x14ac:dyDescent="0.2">
      <c r="C52"/>
      <c r="D52"/>
      <c r="E52"/>
      <c r="F52"/>
      <c r="G52"/>
      <c r="H52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326"/>
      <c r="AL52" s="326"/>
    </row>
    <row r="53" spans="3:38" x14ac:dyDescent="0.2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3:38" x14ac:dyDescent="0.2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</sheetData>
  <mergeCells count="7">
    <mergeCell ref="C43:AG43"/>
    <mergeCell ref="B47:O47"/>
    <mergeCell ref="B3:E5"/>
    <mergeCell ref="F3:AG5"/>
    <mergeCell ref="B7:C7"/>
    <mergeCell ref="B11:AG11"/>
    <mergeCell ref="V15:W15"/>
  </mergeCells>
  <printOptions horizontalCentered="1" verticalCentered="1"/>
  <pageMargins left="0" right="0" top="0.74803149606299213" bottom="0.74803149606299213" header="0.31496062992125984" footer="0.31496062992125984"/>
  <pageSetup paperSize="9" scale="67" orientation="landscape" r:id="rId1"/>
  <rowBreaks count="1" manualBreakCount="1">
    <brk id="1" max="3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workbookViewId="0"/>
  </sheetViews>
  <sheetFormatPr baseColWidth="10" defaultColWidth="11.42578125" defaultRowHeight="12.75" x14ac:dyDescent="0.2"/>
  <cols>
    <col min="1" max="1" width="3.140625" style="2" customWidth="1"/>
    <col min="2" max="2" width="10.28515625" style="3" customWidth="1"/>
    <col min="3" max="3" width="9.5703125" style="3" customWidth="1"/>
    <col min="4" max="4" width="16.42578125" style="3" customWidth="1"/>
    <col min="5" max="5" width="6.7109375" style="3" customWidth="1"/>
    <col min="6" max="6" width="10" style="3" customWidth="1"/>
    <col min="7" max="7" width="15" style="3" customWidth="1"/>
    <col min="8" max="8" width="6.7109375" style="3" customWidth="1"/>
    <col min="9" max="9" width="10.42578125" style="3" customWidth="1"/>
    <col min="10" max="10" width="3.85546875" style="3" customWidth="1"/>
    <col min="11" max="11" width="3.5703125" style="3" customWidth="1"/>
    <col min="12" max="12" width="6.7109375" style="3" customWidth="1"/>
    <col min="13" max="13" width="7" style="3" customWidth="1"/>
    <col min="14" max="14" width="5.28515625" style="3" customWidth="1"/>
    <col min="15" max="15" width="4.42578125" style="3" customWidth="1"/>
    <col min="16" max="16" width="2.140625" style="54" customWidth="1"/>
    <col min="17" max="16384" width="11.42578125" style="3"/>
  </cols>
  <sheetData>
    <row r="1" spans="1:18" ht="12" customHeight="1" thickBot="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8" ht="16.5" customHeight="1" x14ac:dyDescent="0.2">
      <c r="A2" s="52"/>
      <c r="B2" s="388"/>
      <c r="C2" s="388"/>
      <c r="D2" s="388"/>
      <c r="E2" s="388"/>
      <c r="F2" s="375" t="s">
        <v>180</v>
      </c>
      <c r="G2" s="375"/>
      <c r="H2" s="375"/>
      <c r="I2" s="375"/>
      <c r="J2" s="375"/>
      <c r="K2" s="375"/>
      <c r="L2" s="375"/>
      <c r="M2" s="375"/>
      <c r="N2" s="375"/>
      <c r="O2" s="376"/>
    </row>
    <row r="3" spans="1:18" ht="16.5" customHeight="1" x14ac:dyDescent="0.2">
      <c r="A3" s="52"/>
      <c r="B3" s="389"/>
      <c r="C3" s="389"/>
      <c r="D3" s="389"/>
      <c r="E3" s="389"/>
      <c r="F3" s="377"/>
      <c r="G3" s="377"/>
      <c r="H3" s="377"/>
      <c r="I3" s="377"/>
      <c r="J3" s="377"/>
      <c r="K3" s="377"/>
      <c r="L3" s="377"/>
      <c r="M3" s="377"/>
      <c r="N3" s="377"/>
      <c r="O3" s="378"/>
    </row>
    <row r="4" spans="1:18" ht="16.5" customHeight="1" x14ac:dyDescent="0.2">
      <c r="A4" s="52"/>
      <c r="B4" s="389"/>
      <c r="C4" s="389"/>
      <c r="D4" s="389"/>
      <c r="E4" s="389"/>
      <c r="F4" s="377"/>
      <c r="G4" s="377"/>
      <c r="H4" s="377"/>
      <c r="I4" s="377"/>
      <c r="J4" s="377"/>
      <c r="K4" s="377"/>
      <c r="L4" s="377"/>
      <c r="M4" s="377"/>
      <c r="N4" s="377"/>
      <c r="O4" s="378"/>
    </row>
    <row r="5" spans="1:18" ht="16.5" customHeight="1" thickBot="1" x14ac:dyDescent="0.25">
      <c r="A5" s="52"/>
      <c r="B5" s="390"/>
      <c r="C5" s="390"/>
      <c r="D5" s="390"/>
      <c r="E5" s="390"/>
      <c r="F5" s="379"/>
      <c r="G5" s="379"/>
      <c r="H5" s="379"/>
      <c r="I5" s="379"/>
      <c r="J5" s="379"/>
      <c r="K5" s="379"/>
      <c r="L5" s="379"/>
      <c r="M5" s="379"/>
      <c r="N5" s="379"/>
      <c r="O5" s="380"/>
    </row>
    <row r="6" spans="1:18" ht="13.15" customHeight="1" x14ac:dyDescent="0.2">
      <c r="A6" s="52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1:18" ht="30.6" customHeight="1" x14ac:dyDescent="0.2">
      <c r="A7" s="52"/>
      <c r="B7" s="392" t="s">
        <v>188</v>
      </c>
      <c r="C7" s="392"/>
      <c r="D7" s="382" t="str">
        <f>'A.2.1. Promedio meteorologia'!E6</f>
        <v>EVALUACIÓN DE SEGUIMIENTO DE LA CALIDAD DEL AIRE EN EL ÁMBITO DE LA ZONA INDUSTRIAL DE VENTANILLA - MI PERÚ, UBICADO EN LOS DISTRITOS DE VENTANILLA Y MI PERÚ, PROVINCIA CONSTITUCIONAL DEL CALLAO, DURANTE JULIO DE 2020</v>
      </c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</row>
    <row r="8" spans="1:18" ht="9.6" customHeight="1" x14ac:dyDescent="0.2">
      <c r="A8" s="52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8" ht="15" customHeight="1" x14ac:dyDescent="0.2">
      <c r="A9" s="52"/>
      <c r="B9" s="392" t="s">
        <v>146</v>
      </c>
      <c r="C9" s="392"/>
      <c r="D9" s="394" t="str">
        <f>+'A.2.1. Promedio meteorologia'!E8</f>
        <v>CA-VMP-6</v>
      </c>
      <c r="E9" s="394"/>
      <c r="F9" s="392" t="s">
        <v>189</v>
      </c>
      <c r="G9" s="392"/>
      <c r="H9" s="393" t="str">
        <f>+'A.2.1. Promedio meteorologia'!G8</f>
        <v>0001-7-2020-411</v>
      </c>
      <c r="I9" s="393"/>
      <c r="J9" s="395" t="s">
        <v>176</v>
      </c>
      <c r="K9" s="395"/>
      <c r="L9" s="395"/>
      <c r="M9" s="395"/>
      <c r="N9" s="105">
        <v>5</v>
      </c>
      <c r="O9" s="105"/>
    </row>
    <row r="10" spans="1:18" ht="13.15" customHeight="1" x14ac:dyDescent="0.2">
      <c r="A10" s="52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18" ht="19.5" customHeight="1" x14ac:dyDescent="0.2">
      <c r="A11" s="52"/>
      <c r="B11" s="391" t="s">
        <v>136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</row>
    <row r="12" spans="1:18" ht="11.25" customHeight="1" thickBot="1" x14ac:dyDescent="0.25">
      <c r="A12" s="5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</row>
    <row r="13" spans="1:18" s="2" customFormat="1" ht="21" customHeight="1" thickBot="1" x14ac:dyDescent="0.25">
      <c r="A13" s="52"/>
      <c r="B13" s="108" t="s">
        <v>137</v>
      </c>
      <c r="C13" s="109" t="s">
        <v>66</v>
      </c>
      <c r="D13" s="110"/>
      <c r="E13" s="111"/>
      <c r="F13" s="109" t="s">
        <v>4</v>
      </c>
      <c r="G13" s="110"/>
      <c r="H13" s="112"/>
      <c r="I13" s="109" t="s">
        <v>5</v>
      </c>
      <c r="J13" s="386">
        <f>G13-D13</f>
        <v>0</v>
      </c>
      <c r="K13" s="386"/>
      <c r="L13" s="113" t="s">
        <v>6</v>
      </c>
      <c r="M13" s="114">
        <f>$J13*60*24</f>
        <v>0</v>
      </c>
      <c r="N13" s="115" t="s">
        <v>7</v>
      </c>
      <c r="O13" s="116"/>
      <c r="P13" s="161"/>
      <c r="R13" s="5"/>
    </row>
    <row r="14" spans="1:18" s="6" customFormat="1" ht="9.75" customHeight="1" x14ac:dyDescent="0.2">
      <c r="A14" s="54"/>
      <c r="B14" s="108"/>
      <c r="C14" s="117"/>
      <c r="D14" s="118"/>
      <c r="E14" s="118"/>
      <c r="F14" s="117"/>
      <c r="G14" s="118"/>
      <c r="H14" s="112"/>
      <c r="I14" s="117"/>
      <c r="J14" s="119"/>
      <c r="K14" s="119"/>
      <c r="L14" s="120"/>
      <c r="M14" s="121"/>
      <c r="N14" s="121"/>
      <c r="O14" s="122"/>
      <c r="P14" s="161"/>
      <c r="R14" s="5"/>
    </row>
    <row r="15" spans="1:18" s="2" customFormat="1" ht="18.75" customHeight="1" x14ac:dyDescent="0.2">
      <c r="A15" s="52"/>
      <c r="B15" s="387" t="s">
        <v>12</v>
      </c>
      <c r="C15" s="387"/>
      <c r="D15" s="387"/>
      <c r="E15" s="123">
        <f>J13</f>
        <v>0</v>
      </c>
      <c r="F15" s="124" t="s">
        <v>6</v>
      </c>
      <c r="G15" s="116"/>
      <c r="H15" s="125"/>
      <c r="I15" s="125"/>
      <c r="J15" s="126"/>
      <c r="K15" s="125"/>
      <c r="L15" s="125"/>
      <c r="M15" s="108"/>
      <c r="N15" s="108"/>
      <c r="O15" s="108"/>
      <c r="P15" s="52"/>
    </row>
    <row r="16" spans="1:18" s="6" customFormat="1" ht="9.75" customHeight="1" x14ac:dyDescent="0.2">
      <c r="A16" s="54"/>
      <c r="B16" s="117"/>
      <c r="C16" s="117"/>
      <c r="D16" s="117"/>
      <c r="E16" s="127"/>
      <c r="F16" s="128"/>
      <c r="G16" s="127"/>
      <c r="H16" s="125"/>
      <c r="I16" s="125"/>
      <c r="J16" s="125"/>
      <c r="K16" s="125"/>
      <c r="L16" s="125"/>
      <c r="M16" s="108"/>
      <c r="N16" s="108"/>
      <c r="O16" s="108"/>
      <c r="P16" s="54"/>
    </row>
    <row r="17" spans="1:18" ht="19.5" customHeight="1" x14ac:dyDescent="0.2">
      <c r="A17" s="52"/>
      <c r="B17" s="385" t="s">
        <v>11</v>
      </c>
      <c r="C17" s="385"/>
      <c r="D17" s="385"/>
      <c r="E17" s="129" t="e">
        <f>'A.2.1. Promedio meteorologia'!F42</f>
        <v>#DIV/0!</v>
      </c>
      <c r="F17" s="385" t="s">
        <v>65</v>
      </c>
      <c r="G17" s="385"/>
      <c r="H17" s="129" t="e">
        <f>'A.2.1. Promedio meteorologia'!E42</f>
        <v>#DIV/0!</v>
      </c>
      <c r="I17" s="130"/>
      <c r="J17" s="131"/>
      <c r="K17" s="131"/>
      <c r="L17" s="131"/>
      <c r="M17" s="131"/>
      <c r="N17" s="131"/>
      <c r="O17" s="131"/>
      <c r="P17" s="131"/>
    </row>
    <row r="18" spans="1:18" ht="13.5" thickBot="1" x14ac:dyDescent="0.25">
      <c r="A18" s="5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</row>
    <row r="19" spans="1:18" ht="11.25" customHeight="1" thickTop="1" thickBot="1" x14ac:dyDescent="0.25">
      <c r="A19" s="52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</row>
    <row r="20" spans="1:18" s="2" customFormat="1" ht="21" customHeight="1" thickBot="1" x14ac:dyDescent="0.25">
      <c r="A20" s="52"/>
      <c r="B20" s="108" t="s">
        <v>138</v>
      </c>
      <c r="C20" s="109" t="s">
        <v>66</v>
      </c>
      <c r="D20" s="110"/>
      <c r="E20" s="111"/>
      <c r="F20" s="109" t="s">
        <v>4</v>
      </c>
      <c r="G20" s="110"/>
      <c r="H20" s="112"/>
      <c r="I20" s="109" t="s">
        <v>5</v>
      </c>
      <c r="J20" s="386">
        <f>G20-D20</f>
        <v>0</v>
      </c>
      <c r="K20" s="386"/>
      <c r="L20" s="113" t="s">
        <v>6</v>
      </c>
      <c r="M20" s="114">
        <f>$J20*60*24</f>
        <v>0</v>
      </c>
      <c r="N20" s="115" t="s">
        <v>7</v>
      </c>
      <c r="O20" s="116"/>
      <c r="P20" s="161"/>
      <c r="R20" s="5"/>
    </row>
    <row r="21" spans="1:18" s="6" customFormat="1" ht="9.75" customHeight="1" x14ac:dyDescent="0.2">
      <c r="A21" s="54"/>
      <c r="B21" s="108"/>
      <c r="C21" s="117"/>
      <c r="D21" s="118"/>
      <c r="E21" s="118"/>
      <c r="F21" s="117"/>
      <c r="G21" s="118"/>
      <c r="H21" s="112"/>
      <c r="I21" s="117"/>
      <c r="J21" s="119"/>
      <c r="K21" s="119"/>
      <c r="L21" s="120"/>
      <c r="M21" s="121"/>
      <c r="N21" s="121"/>
      <c r="O21" s="122"/>
      <c r="P21" s="161"/>
      <c r="R21" s="5"/>
    </row>
    <row r="22" spans="1:18" s="2" customFormat="1" ht="18.75" customHeight="1" x14ac:dyDescent="0.2">
      <c r="A22" s="52"/>
      <c r="B22" s="387" t="s">
        <v>12</v>
      </c>
      <c r="C22" s="387"/>
      <c r="D22" s="387"/>
      <c r="E22" s="123">
        <f>J20</f>
        <v>0</v>
      </c>
      <c r="F22" s="124" t="s">
        <v>6</v>
      </c>
      <c r="G22" s="116"/>
      <c r="H22" s="125"/>
      <c r="I22" s="125"/>
      <c r="J22" s="125"/>
      <c r="K22" s="125"/>
      <c r="L22" s="125"/>
      <c r="M22" s="108"/>
      <c r="N22" s="108"/>
      <c r="O22" s="108"/>
      <c r="P22" s="52"/>
    </row>
    <row r="23" spans="1:18" s="6" customFormat="1" ht="9.75" customHeight="1" x14ac:dyDescent="0.2">
      <c r="A23" s="54"/>
      <c r="B23" s="117"/>
      <c r="C23" s="117"/>
      <c r="D23" s="117"/>
      <c r="E23" s="127"/>
      <c r="F23" s="128"/>
      <c r="G23" s="127"/>
      <c r="H23" s="125"/>
      <c r="I23" s="125"/>
      <c r="J23" s="125"/>
      <c r="K23" s="125"/>
      <c r="L23" s="125"/>
      <c r="M23" s="108"/>
      <c r="N23" s="108"/>
      <c r="O23" s="108"/>
      <c r="P23" s="54"/>
    </row>
    <row r="24" spans="1:18" ht="19.5" customHeight="1" x14ac:dyDescent="0.2">
      <c r="A24" s="52"/>
      <c r="B24" s="385" t="s">
        <v>11</v>
      </c>
      <c r="C24" s="385"/>
      <c r="D24" s="385"/>
      <c r="E24" s="129" t="e">
        <f>'A.2.1. Promedio meteorologia'!F70</f>
        <v>#DIV/0!</v>
      </c>
      <c r="F24" s="385" t="s">
        <v>65</v>
      </c>
      <c r="G24" s="385"/>
      <c r="H24" s="129" t="e">
        <f>'A.2.1. Promedio meteorologia'!E70</f>
        <v>#DIV/0!</v>
      </c>
      <c r="I24" s="130"/>
      <c r="J24" s="131"/>
      <c r="K24" s="131"/>
      <c r="L24" s="131"/>
      <c r="M24" s="131"/>
      <c r="N24" s="131"/>
      <c r="O24" s="131"/>
      <c r="P24" s="131"/>
    </row>
    <row r="25" spans="1:18" ht="13.5" thickBot="1" x14ac:dyDescent="0.25">
      <c r="A25" s="5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</row>
    <row r="26" spans="1:18" ht="11.25" customHeight="1" thickTop="1" thickBot="1" x14ac:dyDescent="0.25">
      <c r="A26" s="52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</row>
    <row r="27" spans="1:18" s="2" customFormat="1" ht="21" customHeight="1" thickBot="1" x14ac:dyDescent="0.25">
      <c r="A27" s="52"/>
      <c r="B27" s="108" t="s">
        <v>139</v>
      </c>
      <c r="C27" s="109" t="s">
        <v>66</v>
      </c>
      <c r="D27" s="110"/>
      <c r="E27" s="111"/>
      <c r="F27" s="109" t="s">
        <v>4</v>
      </c>
      <c r="G27" s="110"/>
      <c r="H27" s="112"/>
      <c r="I27" s="109" t="s">
        <v>5</v>
      </c>
      <c r="J27" s="386">
        <f>G27-D27</f>
        <v>0</v>
      </c>
      <c r="K27" s="386"/>
      <c r="L27" s="113" t="s">
        <v>6</v>
      </c>
      <c r="M27" s="114">
        <f>$J27*60*24</f>
        <v>0</v>
      </c>
      <c r="N27" s="115" t="s">
        <v>7</v>
      </c>
      <c r="O27" s="116"/>
      <c r="P27" s="161"/>
      <c r="R27" s="5"/>
    </row>
    <row r="28" spans="1:18" s="6" customFormat="1" ht="9.75" customHeight="1" x14ac:dyDescent="0.2">
      <c r="A28" s="54"/>
      <c r="B28" s="108"/>
      <c r="C28" s="117"/>
      <c r="D28" s="118"/>
      <c r="E28" s="118"/>
      <c r="F28" s="117"/>
      <c r="G28" s="118"/>
      <c r="H28" s="112"/>
      <c r="I28" s="117"/>
      <c r="J28" s="119"/>
      <c r="K28" s="119"/>
      <c r="L28" s="120"/>
      <c r="M28" s="121"/>
      <c r="N28" s="121"/>
      <c r="O28" s="122"/>
      <c r="P28" s="161"/>
      <c r="R28" s="5"/>
    </row>
    <row r="29" spans="1:18" s="2" customFormat="1" ht="18.75" customHeight="1" x14ac:dyDescent="0.2">
      <c r="A29" s="52"/>
      <c r="B29" s="387" t="s">
        <v>12</v>
      </c>
      <c r="C29" s="387"/>
      <c r="D29" s="387"/>
      <c r="E29" s="123">
        <f>J27</f>
        <v>0</v>
      </c>
      <c r="F29" s="124" t="s">
        <v>6</v>
      </c>
      <c r="G29" s="116"/>
      <c r="H29" s="125"/>
      <c r="I29" s="125"/>
      <c r="J29" s="125"/>
      <c r="K29" s="125"/>
      <c r="L29" s="125"/>
      <c r="M29" s="108"/>
      <c r="N29" s="108"/>
      <c r="O29" s="108"/>
      <c r="P29" s="52"/>
    </row>
    <row r="30" spans="1:18" s="6" customFormat="1" ht="9.75" customHeight="1" x14ac:dyDescent="0.2">
      <c r="A30" s="54"/>
      <c r="B30" s="117"/>
      <c r="C30" s="117"/>
      <c r="D30" s="117"/>
      <c r="E30" s="127"/>
      <c r="F30" s="128"/>
      <c r="G30" s="127"/>
      <c r="H30" s="125"/>
      <c r="I30" s="125"/>
      <c r="J30" s="125"/>
      <c r="K30" s="125"/>
      <c r="L30" s="125"/>
      <c r="M30" s="108"/>
      <c r="N30" s="108"/>
      <c r="O30" s="108"/>
      <c r="P30" s="54"/>
    </row>
    <row r="31" spans="1:18" ht="19.5" customHeight="1" x14ac:dyDescent="0.2">
      <c r="A31" s="52"/>
      <c r="B31" s="385" t="s">
        <v>11</v>
      </c>
      <c r="C31" s="385"/>
      <c r="D31" s="385"/>
      <c r="E31" s="129" t="e">
        <f>'A.2.1. Promedio meteorologia'!F98</f>
        <v>#DIV/0!</v>
      </c>
      <c r="F31" s="385" t="s">
        <v>65</v>
      </c>
      <c r="G31" s="385"/>
      <c r="H31" s="129" t="e">
        <f>'A.2.1. Promedio meteorologia'!E98</f>
        <v>#DIV/0!</v>
      </c>
      <c r="I31" s="134"/>
      <c r="J31" s="54"/>
      <c r="K31" s="54"/>
      <c r="L31" s="54"/>
      <c r="M31" s="54"/>
      <c r="N31" s="54"/>
      <c r="O31" s="54"/>
      <c r="P31" s="131"/>
    </row>
    <row r="32" spans="1:18" ht="13.5" thickBot="1" x14ac:dyDescent="0.25">
      <c r="A32" s="5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</row>
    <row r="33" spans="1:18" ht="11.25" customHeight="1" thickTop="1" thickBot="1" x14ac:dyDescent="0.25">
      <c r="A33" s="52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</row>
    <row r="34" spans="1:18" s="2" customFormat="1" ht="21" customHeight="1" thickBot="1" x14ac:dyDescent="0.25">
      <c r="A34" s="52"/>
      <c r="B34" s="108" t="s">
        <v>140</v>
      </c>
      <c r="C34" s="109" t="s">
        <v>66</v>
      </c>
      <c r="D34" s="110"/>
      <c r="E34" s="111"/>
      <c r="F34" s="109" t="s">
        <v>4</v>
      </c>
      <c r="G34" s="110"/>
      <c r="H34" s="112"/>
      <c r="I34" s="109" t="s">
        <v>5</v>
      </c>
      <c r="J34" s="386">
        <f>G34-D34</f>
        <v>0</v>
      </c>
      <c r="K34" s="386"/>
      <c r="L34" s="113" t="s">
        <v>6</v>
      </c>
      <c r="M34" s="114">
        <f>$J34*60*24</f>
        <v>0</v>
      </c>
      <c r="N34" s="115" t="s">
        <v>7</v>
      </c>
      <c r="O34" s="116"/>
      <c r="P34" s="161"/>
      <c r="R34" s="5"/>
    </row>
    <row r="35" spans="1:18" s="6" customFormat="1" ht="9.75" customHeight="1" x14ac:dyDescent="0.2">
      <c r="A35" s="54"/>
      <c r="B35" s="108"/>
      <c r="C35" s="117"/>
      <c r="D35" s="118"/>
      <c r="E35" s="118"/>
      <c r="F35" s="117"/>
      <c r="G35" s="118"/>
      <c r="H35" s="112"/>
      <c r="I35" s="117"/>
      <c r="J35" s="119"/>
      <c r="K35" s="119"/>
      <c r="L35" s="120"/>
      <c r="M35" s="121"/>
      <c r="N35" s="121"/>
      <c r="O35" s="122"/>
      <c r="P35" s="161"/>
      <c r="R35" s="5"/>
    </row>
    <row r="36" spans="1:18" s="2" customFormat="1" ht="18.75" customHeight="1" x14ac:dyDescent="0.2">
      <c r="A36" s="52"/>
      <c r="B36" s="387" t="s">
        <v>12</v>
      </c>
      <c r="C36" s="387"/>
      <c r="D36" s="387"/>
      <c r="E36" s="123">
        <f>J34</f>
        <v>0</v>
      </c>
      <c r="F36" s="124" t="s">
        <v>6</v>
      </c>
      <c r="G36" s="116"/>
      <c r="H36" s="125"/>
      <c r="I36" s="125"/>
      <c r="J36" s="125"/>
      <c r="K36" s="125"/>
      <c r="L36" s="125"/>
      <c r="M36" s="108"/>
      <c r="N36" s="108"/>
      <c r="O36" s="108"/>
      <c r="P36" s="52"/>
    </row>
    <row r="37" spans="1:18" s="6" customFormat="1" ht="9.75" customHeight="1" x14ac:dyDescent="0.2">
      <c r="A37" s="54"/>
      <c r="B37" s="117"/>
      <c r="C37" s="117"/>
      <c r="D37" s="117"/>
      <c r="E37" s="127"/>
      <c r="F37" s="128"/>
      <c r="G37" s="127"/>
      <c r="H37" s="125"/>
      <c r="I37" s="125"/>
      <c r="J37" s="125"/>
      <c r="K37" s="125"/>
      <c r="L37" s="125"/>
      <c r="M37" s="108"/>
      <c r="N37" s="108"/>
      <c r="O37" s="108"/>
      <c r="P37" s="54"/>
    </row>
    <row r="38" spans="1:18" ht="19.5" customHeight="1" x14ac:dyDescent="0.2">
      <c r="A38" s="52"/>
      <c r="B38" s="385" t="s">
        <v>11</v>
      </c>
      <c r="C38" s="385"/>
      <c r="D38" s="385"/>
      <c r="E38" s="129" t="e">
        <f>'A.2.1. Promedio meteorologia'!F126</f>
        <v>#DIV/0!</v>
      </c>
      <c r="F38" s="385" t="s">
        <v>65</v>
      </c>
      <c r="G38" s="385"/>
      <c r="H38" s="129" t="e">
        <f>'A.2.1. Promedio meteorologia'!E126</f>
        <v>#DIV/0!</v>
      </c>
      <c r="I38" s="134"/>
      <c r="J38" s="54"/>
      <c r="K38" s="54"/>
      <c r="L38" s="54"/>
      <c r="M38" s="54"/>
      <c r="N38" s="54"/>
      <c r="O38" s="54"/>
      <c r="P38" s="131"/>
    </row>
    <row r="39" spans="1:18" ht="13.5" thickBot="1" x14ac:dyDescent="0.25">
      <c r="A39" s="52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</row>
    <row r="40" spans="1:18" ht="14.25" thickTop="1" thickBot="1" x14ac:dyDescent="0.25">
      <c r="A40" s="52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</row>
    <row r="41" spans="1:18" s="2" customFormat="1" ht="21" customHeight="1" thickBot="1" x14ac:dyDescent="0.25">
      <c r="A41" s="52"/>
      <c r="B41" s="108" t="s">
        <v>141</v>
      </c>
      <c r="C41" s="109" t="s">
        <v>66</v>
      </c>
      <c r="D41" s="110"/>
      <c r="E41" s="111"/>
      <c r="F41" s="109" t="s">
        <v>4</v>
      </c>
      <c r="G41" s="110"/>
      <c r="H41" s="112"/>
      <c r="I41" s="109" t="s">
        <v>5</v>
      </c>
      <c r="J41" s="386">
        <f>G41-D41</f>
        <v>0</v>
      </c>
      <c r="K41" s="386"/>
      <c r="L41" s="113" t="s">
        <v>6</v>
      </c>
      <c r="M41" s="114">
        <f>$J41*60*24</f>
        <v>0</v>
      </c>
      <c r="N41" s="115" t="s">
        <v>7</v>
      </c>
      <c r="O41" s="116"/>
      <c r="P41" s="161"/>
      <c r="R41" s="5"/>
    </row>
    <row r="42" spans="1:18" s="6" customFormat="1" ht="9.75" customHeight="1" x14ac:dyDescent="0.2">
      <c r="A42" s="54"/>
      <c r="B42" s="108"/>
      <c r="C42" s="117"/>
      <c r="D42" s="118"/>
      <c r="E42" s="118"/>
      <c r="F42" s="117"/>
      <c r="G42" s="118"/>
      <c r="H42" s="112"/>
      <c r="I42" s="117"/>
      <c r="J42" s="119"/>
      <c r="K42" s="119"/>
      <c r="L42" s="120"/>
      <c r="M42" s="121"/>
      <c r="N42" s="121"/>
      <c r="O42" s="122"/>
      <c r="P42" s="161"/>
      <c r="R42" s="5"/>
    </row>
    <row r="43" spans="1:18" s="2" customFormat="1" ht="18.75" customHeight="1" x14ac:dyDescent="0.2">
      <c r="A43" s="52"/>
      <c r="B43" s="387" t="s">
        <v>12</v>
      </c>
      <c r="C43" s="387"/>
      <c r="D43" s="387"/>
      <c r="E43" s="123">
        <f>J41</f>
        <v>0</v>
      </c>
      <c r="F43" s="124" t="s">
        <v>6</v>
      </c>
      <c r="G43" s="116"/>
      <c r="H43" s="125"/>
      <c r="I43" s="125"/>
      <c r="J43" s="125"/>
      <c r="K43" s="125"/>
      <c r="L43" s="125"/>
      <c r="M43" s="108"/>
      <c r="N43" s="108"/>
      <c r="O43" s="108"/>
      <c r="P43" s="52"/>
    </row>
    <row r="44" spans="1:18" s="6" customFormat="1" ht="9.75" customHeight="1" x14ac:dyDescent="0.2">
      <c r="A44" s="54"/>
      <c r="B44" s="117"/>
      <c r="C44" s="117"/>
      <c r="D44" s="117"/>
      <c r="E44" s="127"/>
      <c r="F44" s="128"/>
      <c r="G44" s="127"/>
      <c r="H44" s="125"/>
      <c r="I44" s="125"/>
      <c r="J44" s="125"/>
      <c r="K44" s="125"/>
      <c r="L44" s="125"/>
      <c r="M44" s="108"/>
      <c r="N44" s="108"/>
      <c r="O44" s="108"/>
      <c r="P44" s="54"/>
    </row>
    <row r="45" spans="1:18" ht="19.5" customHeight="1" x14ac:dyDescent="0.2">
      <c r="A45" s="52"/>
      <c r="B45" s="385" t="s">
        <v>11</v>
      </c>
      <c r="C45" s="385"/>
      <c r="D45" s="385"/>
      <c r="E45" s="129" t="e">
        <f>'A.2.1. Promedio meteorologia'!F154</f>
        <v>#DIV/0!</v>
      </c>
      <c r="F45" s="385" t="s">
        <v>65</v>
      </c>
      <c r="G45" s="385"/>
      <c r="H45" s="129" t="e">
        <f>'A.2.1. Promedio meteorologia'!E154</f>
        <v>#DIV/0!</v>
      </c>
      <c r="I45" s="134"/>
      <c r="J45" s="54"/>
      <c r="K45" s="54"/>
      <c r="L45" s="54"/>
      <c r="M45" s="54"/>
      <c r="N45" s="54"/>
      <c r="O45" s="54"/>
      <c r="P45" s="131"/>
    </row>
    <row r="46" spans="1:18" ht="13.5" thickBot="1" x14ac:dyDescent="0.25">
      <c r="A46" s="52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</row>
    <row r="47" spans="1:18" ht="13.5" thickTop="1" x14ac:dyDescent="0.2">
      <c r="A47" s="52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</row>
    <row r="48" spans="1:18" x14ac:dyDescent="0.2">
      <c r="A48" s="52"/>
      <c r="B48" s="383" t="s">
        <v>13</v>
      </c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</row>
    <row r="49" spans="1:15" ht="35.25" customHeight="1" x14ac:dyDescent="0.2">
      <c r="A49" s="52"/>
      <c r="B49" s="384" t="s">
        <v>174</v>
      </c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</row>
  </sheetData>
  <mergeCells count="32">
    <mergeCell ref="B2:E5"/>
    <mergeCell ref="F2:O5"/>
    <mergeCell ref="B22:D22"/>
    <mergeCell ref="J13:K13"/>
    <mergeCell ref="B11:O11"/>
    <mergeCell ref="J20:K20"/>
    <mergeCell ref="B15:D15"/>
    <mergeCell ref="B9:C9"/>
    <mergeCell ref="H9:I9"/>
    <mergeCell ref="F9:G9"/>
    <mergeCell ref="D9:E9"/>
    <mergeCell ref="J9:M9"/>
    <mergeCell ref="B7:C7"/>
    <mergeCell ref="D7:O7"/>
    <mergeCell ref="B17:D17"/>
    <mergeCell ref="F17:G17"/>
    <mergeCell ref="B48:O48"/>
    <mergeCell ref="B49:O49"/>
    <mergeCell ref="F24:G24"/>
    <mergeCell ref="B24:D24"/>
    <mergeCell ref="F45:G45"/>
    <mergeCell ref="J41:K41"/>
    <mergeCell ref="F38:G38"/>
    <mergeCell ref="F31:G31"/>
    <mergeCell ref="J27:K27"/>
    <mergeCell ref="J34:K34"/>
    <mergeCell ref="B45:D45"/>
    <mergeCell ref="B29:D29"/>
    <mergeCell ref="B31:D31"/>
    <mergeCell ref="B38:D38"/>
    <mergeCell ref="B36:D36"/>
    <mergeCell ref="B43:D43"/>
  </mergeCells>
  <printOptions horizontalCentered="1"/>
  <pageMargins left="0.78740157480314965" right="0.78740157480314965" top="0.78740157480314965" bottom="0.78740157480314965" header="0.31496062992125984" footer="0.31496062992125984"/>
  <pageSetup paperSize="9" scale="71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3"/>
  <sheetViews>
    <sheetView workbookViewId="0"/>
  </sheetViews>
  <sheetFormatPr baseColWidth="10" defaultColWidth="11.42578125" defaultRowHeight="12.75" x14ac:dyDescent="0.2"/>
  <cols>
    <col min="1" max="1" width="2" style="2" customWidth="1"/>
    <col min="2" max="2" width="15.7109375" style="2" customWidth="1"/>
    <col min="3" max="4" width="15.7109375" style="3" customWidth="1"/>
    <col min="5" max="5" width="15.7109375" style="10" customWidth="1"/>
    <col min="6" max="8" width="15.7109375" style="3" customWidth="1"/>
    <col min="9" max="9" width="19" style="3" customWidth="1"/>
    <col min="10" max="10" width="15.7109375" style="3" customWidth="1"/>
    <col min="11" max="11" width="1.7109375" style="3" customWidth="1"/>
    <col min="12" max="16384" width="11.42578125" style="3"/>
  </cols>
  <sheetData>
    <row r="1" spans="1:15" ht="13.5" thickBot="1" x14ac:dyDescent="0.25">
      <c r="A1" s="52"/>
      <c r="B1" s="52"/>
      <c r="C1" s="52"/>
      <c r="D1" s="52"/>
      <c r="E1" s="53"/>
      <c r="F1" s="52"/>
      <c r="G1" s="63"/>
      <c r="H1" s="52"/>
      <c r="I1" s="52"/>
      <c r="J1" s="52"/>
      <c r="K1" s="54"/>
    </row>
    <row r="2" spans="1:15" ht="12.75" customHeight="1" x14ac:dyDescent="0.2">
      <c r="A2" s="52"/>
      <c r="B2" s="396"/>
      <c r="C2" s="397"/>
      <c r="D2" s="377" t="s">
        <v>219</v>
      </c>
      <c r="E2" s="377"/>
      <c r="F2" s="377"/>
      <c r="G2" s="377"/>
      <c r="H2" s="377"/>
      <c r="I2" s="377"/>
      <c r="J2" s="378"/>
      <c r="K2" s="54"/>
    </row>
    <row r="3" spans="1:15" ht="12.75" customHeight="1" x14ac:dyDescent="0.2">
      <c r="A3" s="52"/>
      <c r="B3" s="398"/>
      <c r="C3" s="399"/>
      <c r="D3" s="377"/>
      <c r="E3" s="377"/>
      <c r="F3" s="377"/>
      <c r="G3" s="377"/>
      <c r="H3" s="377"/>
      <c r="I3" s="377"/>
      <c r="J3" s="378"/>
      <c r="K3" s="54"/>
    </row>
    <row r="4" spans="1:15" ht="12.75" customHeight="1" x14ac:dyDescent="0.2">
      <c r="A4" s="52"/>
      <c r="B4" s="398"/>
      <c r="C4" s="399"/>
      <c r="D4" s="377"/>
      <c r="E4" s="377"/>
      <c r="F4" s="377"/>
      <c r="G4" s="377"/>
      <c r="H4" s="377"/>
      <c r="I4" s="377"/>
      <c r="J4" s="378"/>
      <c r="K4" s="152"/>
    </row>
    <row r="5" spans="1:15" ht="13.5" customHeight="1" thickBot="1" x14ac:dyDescent="0.25">
      <c r="A5" s="52"/>
      <c r="B5" s="400"/>
      <c r="C5" s="401"/>
      <c r="D5" s="377"/>
      <c r="E5" s="377"/>
      <c r="F5" s="377"/>
      <c r="G5" s="377"/>
      <c r="H5" s="377"/>
      <c r="I5" s="377"/>
      <c r="J5" s="378"/>
      <c r="K5" s="54"/>
    </row>
    <row r="6" spans="1:15" ht="13.15" customHeight="1" x14ac:dyDescent="0.2">
      <c r="A6" s="52"/>
      <c r="B6" s="52"/>
      <c r="C6" s="52"/>
      <c r="D6" s="52"/>
      <c r="E6" s="53"/>
      <c r="F6" s="63"/>
      <c r="G6" s="52"/>
      <c r="H6" s="52"/>
      <c r="I6" s="52"/>
      <c r="J6" s="52"/>
      <c r="K6" s="54"/>
    </row>
    <row r="7" spans="1:15" ht="30.6" customHeight="1" x14ac:dyDescent="0.2">
      <c r="A7" s="52"/>
      <c r="B7" s="392" t="s">
        <v>188</v>
      </c>
      <c r="C7" s="392"/>
      <c r="D7" s="424" t="str">
        <f>+'A.2.1. Promedio meteorologia'!E6</f>
        <v>EVALUACIÓN DE SEGUIMIENTO DE LA CALIDAD DEL AIRE EN EL ÁMBITO DE LA ZONA INDUSTRIAL DE VENTANILLA - MI PERÚ, UBICADO EN LOS DISTRITOS DE VENTANILLA Y MI PERÚ, PROVINCIA CONSTITUCIONAL DEL CALLAO, DURANTE JULIO DE 2020</v>
      </c>
      <c r="E7" s="424"/>
      <c r="F7" s="424"/>
      <c r="G7" s="424"/>
      <c r="H7" s="424"/>
      <c r="I7" s="424"/>
      <c r="J7" s="424"/>
      <c r="K7" s="151"/>
      <c r="L7" s="151"/>
      <c r="M7" s="151"/>
      <c r="N7" s="151"/>
      <c r="O7" s="151"/>
    </row>
    <row r="8" spans="1:15" ht="9.6" customHeight="1" x14ac:dyDescent="0.2">
      <c r="A8" s="52"/>
      <c r="B8" s="133"/>
      <c r="C8" s="133"/>
      <c r="D8" s="133"/>
      <c r="E8" s="133"/>
      <c r="F8" s="133"/>
      <c r="G8" s="133"/>
      <c r="H8" s="133"/>
      <c r="I8" s="133"/>
      <c r="J8" s="133"/>
      <c r="K8" s="54"/>
    </row>
    <row r="9" spans="1:15" ht="15.6" customHeight="1" x14ac:dyDescent="0.2">
      <c r="A9" s="52"/>
      <c r="B9" s="392" t="s">
        <v>236</v>
      </c>
      <c r="C9" s="392"/>
      <c r="D9" s="105" t="str">
        <f>'A.2.2. Promedio diarios (T y P)'!D9:D9</f>
        <v>CA-VMP-6</v>
      </c>
      <c r="E9" s="153"/>
      <c r="F9" s="392" t="s">
        <v>189</v>
      </c>
      <c r="G9" s="392"/>
      <c r="H9" s="104" t="str">
        <f>+'A.2.2. Promedio diarios (T y P)'!H9</f>
        <v>0001-7-2020-411</v>
      </c>
      <c r="I9" s="139" t="s">
        <v>175</v>
      </c>
      <c r="J9" s="104">
        <f>+'A.2.2. Promedio diarios (T y P)'!N9</f>
        <v>5</v>
      </c>
      <c r="K9" s="54"/>
    </row>
    <row r="10" spans="1:15" ht="12.6" customHeight="1" x14ac:dyDescent="0.2">
      <c r="A10" s="52"/>
      <c r="B10" s="57"/>
      <c r="C10" s="57"/>
      <c r="D10" s="57"/>
      <c r="E10" s="57"/>
      <c r="F10" s="57"/>
      <c r="G10" s="57"/>
      <c r="H10" s="57"/>
      <c r="I10" s="57"/>
      <c r="J10" s="57"/>
      <c r="K10" s="54"/>
    </row>
    <row r="11" spans="1:15" ht="19.5" customHeight="1" x14ac:dyDescent="0.2">
      <c r="A11" s="52"/>
      <c r="B11" s="423" t="s">
        <v>15</v>
      </c>
      <c r="C11" s="423"/>
      <c r="D11" s="423"/>
      <c r="E11" s="423"/>
      <c r="F11" s="423"/>
      <c r="G11" s="423"/>
      <c r="H11" s="423"/>
      <c r="I11" s="423"/>
      <c r="J11" s="423"/>
      <c r="K11" s="54"/>
    </row>
    <row r="12" spans="1:15" ht="9" customHeight="1" x14ac:dyDescent="0.2">
      <c r="A12" s="52"/>
      <c r="B12" s="57"/>
      <c r="C12" s="57"/>
      <c r="D12" s="57"/>
      <c r="E12" s="57"/>
      <c r="F12" s="57"/>
      <c r="G12" s="57"/>
      <c r="H12" s="57"/>
      <c r="I12" s="57"/>
      <c r="J12" s="57"/>
      <c r="K12" s="54"/>
    </row>
    <row r="13" spans="1:15" ht="19.5" customHeight="1" x14ac:dyDescent="0.2">
      <c r="A13" s="52"/>
      <c r="B13" s="435" t="s">
        <v>17</v>
      </c>
      <c r="C13" s="436"/>
      <c r="D13" s="58" t="s">
        <v>8</v>
      </c>
      <c r="E13" s="59" t="s">
        <v>131</v>
      </c>
      <c r="F13" s="58" t="s">
        <v>9</v>
      </c>
      <c r="G13" s="59" t="s">
        <v>131</v>
      </c>
      <c r="H13" s="58" t="s">
        <v>10</v>
      </c>
      <c r="I13" s="433" t="s">
        <v>131</v>
      </c>
      <c r="J13" s="434"/>
      <c r="K13" s="57"/>
    </row>
    <row r="14" spans="1:15" x14ac:dyDescent="0.2">
      <c r="A14" s="52"/>
      <c r="B14" s="57"/>
      <c r="C14" s="57"/>
      <c r="D14" s="57"/>
      <c r="E14" s="57"/>
      <c r="F14" s="57"/>
      <c r="G14" s="57"/>
      <c r="H14" s="57"/>
      <c r="I14" s="57"/>
      <c r="J14" s="57"/>
      <c r="K14" s="54"/>
    </row>
    <row r="15" spans="1:15" ht="19.5" customHeight="1" x14ac:dyDescent="0.2">
      <c r="A15" s="52"/>
      <c r="B15" s="432" t="s">
        <v>16</v>
      </c>
      <c r="C15" s="432"/>
      <c r="D15" s="425" t="s">
        <v>8</v>
      </c>
      <c r="E15" s="425"/>
      <c r="F15" s="426" t="s">
        <v>14</v>
      </c>
      <c r="G15" s="427"/>
      <c r="H15" s="427"/>
      <c r="I15" s="427"/>
      <c r="J15" s="428"/>
      <c r="K15" s="57"/>
    </row>
    <row r="16" spans="1:15" x14ac:dyDescent="0.2">
      <c r="A16" s="52"/>
      <c r="B16" s="432"/>
      <c r="C16" s="432"/>
      <c r="D16" s="425" t="s">
        <v>9</v>
      </c>
      <c r="E16" s="425"/>
      <c r="F16" s="426" t="s">
        <v>67</v>
      </c>
      <c r="G16" s="427"/>
      <c r="H16" s="427"/>
      <c r="I16" s="427"/>
      <c r="J16" s="428"/>
      <c r="K16" s="57"/>
    </row>
    <row r="17" spans="1:14" ht="19.5" customHeight="1" x14ac:dyDescent="0.2">
      <c r="A17" s="52"/>
      <c r="B17" s="432"/>
      <c r="C17" s="432"/>
      <c r="D17" s="425" t="s">
        <v>10</v>
      </c>
      <c r="E17" s="425"/>
      <c r="F17" s="426" t="s">
        <v>205</v>
      </c>
      <c r="G17" s="427"/>
      <c r="H17" s="427"/>
      <c r="I17" s="427"/>
      <c r="J17" s="428"/>
      <c r="K17" s="57"/>
    </row>
    <row r="18" spans="1:14" ht="10.5" customHeight="1" x14ac:dyDescent="0.2">
      <c r="A18" s="52"/>
      <c r="B18" s="57"/>
      <c r="C18" s="57"/>
      <c r="D18" s="57"/>
      <c r="E18" s="57"/>
      <c r="F18" s="57"/>
      <c r="G18" s="57"/>
      <c r="H18" s="57"/>
      <c r="I18" s="57"/>
      <c r="J18" s="57"/>
      <c r="K18" s="54"/>
    </row>
    <row r="19" spans="1:14" ht="19.5" customHeight="1" x14ac:dyDescent="0.2">
      <c r="A19" s="52"/>
      <c r="B19" s="423" t="s">
        <v>18</v>
      </c>
      <c r="C19" s="423"/>
      <c r="D19" s="423"/>
      <c r="E19" s="423"/>
      <c r="F19" s="423"/>
      <c r="G19" s="423"/>
      <c r="H19" s="423"/>
      <c r="I19" s="423"/>
      <c r="J19" s="423"/>
      <c r="K19" s="54"/>
    </row>
    <row r="20" spans="1:14" ht="11.25" customHeight="1" x14ac:dyDescent="0.2">
      <c r="A20" s="52"/>
      <c r="B20" s="55"/>
      <c r="C20" s="55"/>
      <c r="D20" s="55"/>
      <c r="E20" s="55"/>
      <c r="F20" s="55"/>
      <c r="G20" s="55"/>
      <c r="H20" s="55"/>
      <c r="I20" s="55"/>
      <c r="J20" s="55"/>
      <c r="K20" s="54"/>
    </row>
    <row r="21" spans="1:14" ht="21" customHeight="1" x14ac:dyDescent="0.2">
      <c r="A21" s="52"/>
      <c r="B21" s="429" t="s">
        <v>3</v>
      </c>
      <c r="C21" s="430"/>
      <c r="D21" s="430"/>
      <c r="E21" s="430"/>
      <c r="F21" s="430"/>
      <c r="G21" s="430"/>
      <c r="H21" s="430"/>
      <c r="I21" s="430"/>
      <c r="J21" s="431"/>
      <c r="K21" s="60"/>
    </row>
    <row r="22" spans="1:14" ht="18" x14ac:dyDescent="0.2">
      <c r="A22" s="52"/>
      <c r="B22" s="61" t="s">
        <v>137</v>
      </c>
      <c r="C22" s="412" t="s">
        <v>25</v>
      </c>
      <c r="D22" s="412"/>
      <c r="E22" s="410">
        <f>+'A.2.2. Promedio diarios (T y P)'!D13</f>
        <v>0</v>
      </c>
      <c r="F22" s="410"/>
      <c r="G22" s="412" t="s">
        <v>26</v>
      </c>
      <c r="H22" s="412"/>
      <c r="I22" s="410">
        <f>+'A.2.2. Promedio diarios (T y P)'!G13</f>
        <v>0</v>
      </c>
      <c r="J22" s="420"/>
      <c r="K22" s="62"/>
      <c r="M22" s="230" t="s">
        <v>230</v>
      </c>
      <c r="N22" s="231">
        <f>AVERAGE(M24,M32,M40,M48,M56)</f>
        <v>0.67000000000000026</v>
      </c>
    </row>
    <row r="23" spans="1:14" s="11" customFormat="1" ht="6" customHeight="1" x14ac:dyDescent="0.2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5"/>
    </row>
    <row r="24" spans="1:14" x14ac:dyDescent="0.2">
      <c r="A24" s="52"/>
      <c r="B24" s="413" t="s">
        <v>21</v>
      </c>
      <c r="C24" s="414"/>
      <c r="D24" s="66">
        <v>20.2</v>
      </c>
      <c r="E24" s="67" t="s">
        <v>62</v>
      </c>
      <c r="F24" s="68"/>
      <c r="G24" s="413" t="s">
        <v>22</v>
      </c>
      <c r="H24" s="414"/>
      <c r="I24" s="69">
        <v>21.4</v>
      </c>
      <c r="J24" s="70" t="s">
        <v>62</v>
      </c>
      <c r="K24" s="54"/>
      <c r="M24" s="232">
        <f>I24-D24</f>
        <v>1.1999999999999993</v>
      </c>
    </row>
    <row r="25" spans="1:14" x14ac:dyDescent="0.2">
      <c r="A25" s="52"/>
      <c r="B25" s="54"/>
      <c r="C25" s="54"/>
      <c r="D25" s="54"/>
      <c r="E25" s="56"/>
      <c r="F25" s="54"/>
      <c r="G25" s="54"/>
      <c r="H25" s="54"/>
      <c r="I25" s="54"/>
      <c r="J25" s="71"/>
      <c r="K25" s="54"/>
    </row>
    <row r="26" spans="1:14" ht="24" customHeight="1" x14ac:dyDescent="0.2">
      <c r="A26" s="52"/>
      <c r="B26" s="408" t="s">
        <v>177</v>
      </c>
      <c r="C26" s="408"/>
      <c r="D26" s="408"/>
      <c r="E26" s="408"/>
      <c r="F26" s="408" t="s">
        <v>19</v>
      </c>
      <c r="G26" s="72" t="s">
        <v>1</v>
      </c>
      <c r="H26" s="73" t="s">
        <v>0</v>
      </c>
      <c r="I26" s="408" t="s">
        <v>179</v>
      </c>
      <c r="J26" s="408"/>
      <c r="K26" s="54"/>
    </row>
    <row r="27" spans="1:14" ht="26.25" customHeight="1" x14ac:dyDescent="0.2">
      <c r="A27" s="52"/>
      <c r="B27" s="72" t="s">
        <v>23</v>
      </c>
      <c r="C27" s="72" t="s">
        <v>63</v>
      </c>
      <c r="D27" s="72" t="s">
        <v>64</v>
      </c>
      <c r="E27" s="72" t="s">
        <v>20</v>
      </c>
      <c r="F27" s="408"/>
      <c r="G27" s="74" t="e">
        <f>+H27-2</f>
        <v>#DIV/0!</v>
      </c>
      <c r="H27" s="75" t="e">
        <f>EVEN(F28)</f>
        <v>#DIV/0!</v>
      </c>
      <c r="I27" s="408"/>
      <c r="J27" s="408"/>
      <c r="K27" s="54"/>
    </row>
    <row r="28" spans="1:14" x14ac:dyDescent="0.2">
      <c r="A28" s="52"/>
      <c r="B28" s="76">
        <f>AVERAGE(D24,I24)</f>
        <v>20.799999999999997</v>
      </c>
      <c r="C28" s="76">
        <f>25.4*B28/13.61</f>
        <v>38.81851579720793</v>
      </c>
      <c r="D28" s="76" t="e">
        <f>+'A.2.2. Promedio diarios (T y P)'!H17</f>
        <v>#DIV/0!</v>
      </c>
      <c r="E28" s="77" t="e">
        <f>1-(C28/D28)</f>
        <v>#DIV/0!</v>
      </c>
      <c r="F28" s="76" t="e">
        <f>+'A.2.2. Promedio diarios (T y P)'!E17</f>
        <v>#DIV/0!</v>
      </c>
      <c r="G28" s="78">
        <v>1.1499999999999999</v>
      </c>
      <c r="H28" s="79">
        <v>1.153</v>
      </c>
      <c r="I28" s="409" t="e">
        <f>-(H28-G28)/(H27-G27)*(H27-F28)+H28</f>
        <v>#DIV/0!</v>
      </c>
      <c r="J28" s="409"/>
      <c r="K28" s="54"/>
    </row>
    <row r="29" spans="1:14" x14ac:dyDescent="0.2">
      <c r="A29" s="52"/>
      <c r="B29" s="52"/>
      <c r="C29" s="54"/>
      <c r="D29" s="54"/>
      <c r="E29" s="56"/>
      <c r="F29" s="54"/>
      <c r="G29" s="54"/>
      <c r="H29" s="54"/>
      <c r="I29" s="54"/>
      <c r="J29" s="71"/>
      <c r="K29" s="54"/>
    </row>
    <row r="30" spans="1:14" ht="18.75" customHeight="1" x14ac:dyDescent="0.2">
      <c r="A30" s="52"/>
      <c r="B30" s="61" t="s">
        <v>138</v>
      </c>
      <c r="C30" s="412" t="s">
        <v>25</v>
      </c>
      <c r="D30" s="412"/>
      <c r="E30" s="410">
        <f>+'A.2.2. Promedio diarios (T y P)'!D20</f>
        <v>0</v>
      </c>
      <c r="F30" s="410"/>
      <c r="G30" s="412" t="s">
        <v>26</v>
      </c>
      <c r="H30" s="412"/>
      <c r="I30" s="410">
        <f>+'A.2.2. Promedio diarios (T y P)'!G20</f>
        <v>0</v>
      </c>
      <c r="J30" s="420"/>
      <c r="K30" s="54"/>
    </row>
    <row r="31" spans="1:14" ht="6" customHeight="1" x14ac:dyDescent="0.2">
      <c r="A31" s="52"/>
      <c r="B31" s="64"/>
      <c r="C31" s="64"/>
      <c r="D31" s="64"/>
      <c r="E31" s="64"/>
      <c r="F31" s="64"/>
      <c r="G31" s="64"/>
      <c r="H31" s="64"/>
      <c r="I31" s="64"/>
      <c r="J31" s="64"/>
      <c r="K31" s="54"/>
    </row>
    <row r="32" spans="1:14" x14ac:dyDescent="0.2">
      <c r="A32" s="52"/>
      <c r="B32" s="413" t="s">
        <v>21</v>
      </c>
      <c r="C32" s="414"/>
      <c r="D32" s="80">
        <v>21.3</v>
      </c>
      <c r="E32" s="67" t="s">
        <v>62</v>
      </c>
      <c r="F32" s="68"/>
      <c r="G32" s="413" t="s">
        <v>22</v>
      </c>
      <c r="H32" s="414"/>
      <c r="I32" s="80">
        <v>21.6</v>
      </c>
      <c r="J32" s="67" t="s">
        <v>62</v>
      </c>
      <c r="K32" s="54"/>
      <c r="M32" s="232">
        <f>I32-D32</f>
        <v>0.30000000000000071</v>
      </c>
    </row>
    <row r="33" spans="1:13" x14ac:dyDescent="0.2">
      <c r="A33" s="52"/>
      <c r="B33" s="54"/>
      <c r="C33" s="54"/>
      <c r="D33" s="54"/>
      <c r="E33" s="56"/>
      <c r="F33" s="54"/>
      <c r="G33" s="54"/>
      <c r="H33" s="54"/>
      <c r="I33" s="54"/>
      <c r="J33" s="71"/>
      <c r="K33" s="54"/>
    </row>
    <row r="34" spans="1:13" ht="27" customHeight="1" x14ac:dyDescent="0.2">
      <c r="A34" s="52"/>
      <c r="B34" s="408" t="s">
        <v>177</v>
      </c>
      <c r="C34" s="408"/>
      <c r="D34" s="408"/>
      <c r="E34" s="408"/>
      <c r="F34" s="408" t="s">
        <v>19</v>
      </c>
      <c r="G34" s="72" t="s">
        <v>1</v>
      </c>
      <c r="H34" s="73" t="s">
        <v>0</v>
      </c>
      <c r="I34" s="408" t="s">
        <v>179</v>
      </c>
      <c r="J34" s="408"/>
      <c r="K34" s="54"/>
    </row>
    <row r="35" spans="1:13" ht="34.5" customHeight="1" x14ac:dyDescent="0.2">
      <c r="A35" s="52"/>
      <c r="B35" s="72" t="s">
        <v>23</v>
      </c>
      <c r="C35" s="72" t="s">
        <v>63</v>
      </c>
      <c r="D35" s="72" t="s">
        <v>64</v>
      </c>
      <c r="E35" s="72" t="s">
        <v>20</v>
      </c>
      <c r="F35" s="408"/>
      <c r="G35" s="74" t="e">
        <f>+H35-2</f>
        <v>#DIV/0!</v>
      </c>
      <c r="H35" s="75" t="e">
        <f>EVEN(F36)</f>
        <v>#DIV/0!</v>
      </c>
      <c r="I35" s="408"/>
      <c r="J35" s="408"/>
      <c r="K35" s="54"/>
    </row>
    <row r="36" spans="1:13" x14ac:dyDescent="0.2">
      <c r="A36" s="52"/>
      <c r="B36" s="76">
        <f>AVERAGE(D32,I32)</f>
        <v>21.450000000000003</v>
      </c>
      <c r="C36" s="76">
        <f>25.4*B36/13.61</f>
        <v>40.031594415870686</v>
      </c>
      <c r="D36" s="76" t="e">
        <f>+'A.2.2. Promedio diarios (T y P)'!H24</f>
        <v>#DIV/0!</v>
      </c>
      <c r="E36" s="77" t="e">
        <f>1-(C36/D36)</f>
        <v>#DIV/0!</v>
      </c>
      <c r="F36" s="76" t="e">
        <f>+'A.2.2. Promedio diarios (T y P)'!E24</f>
        <v>#DIV/0!</v>
      </c>
      <c r="G36" s="81">
        <v>1.147</v>
      </c>
      <c r="H36" s="82">
        <v>1.151</v>
      </c>
      <c r="I36" s="409" t="e">
        <f>-(H36-G36)/(H35-G35)*(H35-F36)+H36</f>
        <v>#DIV/0!</v>
      </c>
      <c r="J36" s="409"/>
      <c r="K36" s="54"/>
    </row>
    <row r="37" spans="1:13" x14ac:dyDescent="0.2">
      <c r="A37" s="52"/>
      <c r="B37" s="52"/>
      <c r="C37" s="54"/>
      <c r="D37" s="54"/>
      <c r="E37" s="56"/>
      <c r="F37" s="54"/>
      <c r="G37" s="54"/>
      <c r="H37" s="54"/>
      <c r="I37" s="54"/>
      <c r="J37" s="71"/>
      <c r="K37" s="54"/>
    </row>
    <row r="38" spans="1:13" ht="18" x14ac:dyDescent="0.2">
      <c r="A38" s="52"/>
      <c r="B38" s="61" t="s">
        <v>139</v>
      </c>
      <c r="C38" s="412" t="s">
        <v>25</v>
      </c>
      <c r="D38" s="412"/>
      <c r="E38" s="410">
        <f>+'A.2.2. Promedio diarios (T y P)'!D27</f>
        <v>0</v>
      </c>
      <c r="F38" s="410"/>
      <c r="G38" s="412" t="s">
        <v>26</v>
      </c>
      <c r="H38" s="412"/>
      <c r="I38" s="410">
        <f>+'A.2.2. Promedio diarios (T y P)'!G27</f>
        <v>0</v>
      </c>
      <c r="J38" s="420"/>
      <c r="K38" s="62"/>
    </row>
    <row r="39" spans="1:13" s="11" customFormat="1" ht="10.5" customHeight="1" x14ac:dyDescent="0.2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5"/>
    </row>
    <row r="40" spans="1:13" x14ac:dyDescent="0.2">
      <c r="A40" s="52"/>
      <c r="B40" s="413" t="s">
        <v>21</v>
      </c>
      <c r="C40" s="414"/>
      <c r="D40" s="80">
        <v>20.9</v>
      </c>
      <c r="E40" s="67" t="s">
        <v>62</v>
      </c>
      <c r="F40" s="68"/>
      <c r="G40" s="413" t="s">
        <v>22</v>
      </c>
      <c r="H40" s="414"/>
      <c r="I40" s="80">
        <v>21.5</v>
      </c>
      <c r="J40" s="67" t="s">
        <v>62</v>
      </c>
      <c r="K40" s="54"/>
      <c r="M40" s="232">
        <f>I40-D40</f>
        <v>0.60000000000000142</v>
      </c>
    </row>
    <row r="41" spans="1:13" x14ac:dyDescent="0.2">
      <c r="A41" s="52"/>
      <c r="B41" s="54"/>
      <c r="C41" s="54"/>
      <c r="D41" s="54"/>
      <c r="E41" s="56"/>
      <c r="F41" s="54"/>
      <c r="G41" s="54"/>
      <c r="H41" s="54"/>
      <c r="I41" s="54"/>
      <c r="J41" s="71"/>
      <c r="K41" s="54"/>
    </row>
    <row r="42" spans="1:13" ht="24" customHeight="1" x14ac:dyDescent="0.2">
      <c r="A42" s="52"/>
      <c r="B42" s="408" t="s">
        <v>177</v>
      </c>
      <c r="C42" s="408"/>
      <c r="D42" s="408"/>
      <c r="E42" s="408"/>
      <c r="F42" s="408" t="s">
        <v>19</v>
      </c>
      <c r="G42" s="72" t="s">
        <v>1</v>
      </c>
      <c r="H42" s="73" t="s">
        <v>0</v>
      </c>
      <c r="I42" s="408" t="s">
        <v>179</v>
      </c>
      <c r="J42" s="408"/>
      <c r="K42" s="54"/>
    </row>
    <row r="43" spans="1:13" ht="26.25" customHeight="1" x14ac:dyDescent="0.2">
      <c r="A43" s="52"/>
      <c r="B43" s="72" t="s">
        <v>23</v>
      </c>
      <c r="C43" s="72" t="s">
        <v>63</v>
      </c>
      <c r="D43" s="72" t="s">
        <v>64</v>
      </c>
      <c r="E43" s="72" t="s">
        <v>20</v>
      </c>
      <c r="F43" s="408"/>
      <c r="G43" s="74" t="e">
        <f>+H43-2</f>
        <v>#DIV/0!</v>
      </c>
      <c r="H43" s="75" t="e">
        <f>EVEN(F44)</f>
        <v>#DIV/0!</v>
      </c>
      <c r="I43" s="408"/>
      <c r="J43" s="408"/>
      <c r="K43" s="54"/>
    </row>
    <row r="44" spans="1:13" x14ac:dyDescent="0.2">
      <c r="A44" s="52"/>
      <c r="B44" s="76">
        <f>AVERAGE(D40,I40)</f>
        <v>21.2</v>
      </c>
      <c r="C44" s="76">
        <f>25.4*B44/13.61</f>
        <v>39.565025716385009</v>
      </c>
      <c r="D44" s="76" t="e">
        <f>+'A.2.2. Promedio diarios (T y P)'!H31</f>
        <v>#DIV/0!</v>
      </c>
      <c r="E44" s="77" t="e">
        <f>1-(C44/D44)</f>
        <v>#DIV/0!</v>
      </c>
      <c r="F44" s="76" t="e">
        <f>+'A.2.2. Promedio diarios (T y P)'!E31</f>
        <v>#DIV/0!</v>
      </c>
      <c r="G44" s="78">
        <v>1.1479999999999999</v>
      </c>
      <c r="H44" s="79">
        <v>1.1519999999999999</v>
      </c>
      <c r="I44" s="409" t="e">
        <f>-(H44-G44)/(H43-G43)*(H43-F44)+H44</f>
        <v>#DIV/0!</v>
      </c>
      <c r="J44" s="409"/>
      <c r="K44" s="54"/>
    </row>
    <row r="45" spans="1:13" x14ac:dyDescent="0.2">
      <c r="A45" s="52"/>
      <c r="B45" s="52"/>
      <c r="C45" s="54"/>
      <c r="D45" s="54"/>
      <c r="E45" s="56"/>
      <c r="F45" s="54"/>
      <c r="G45" s="54"/>
      <c r="H45" s="54"/>
      <c r="I45" s="54"/>
      <c r="J45" s="71"/>
      <c r="K45" s="54"/>
    </row>
    <row r="46" spans="1:13" ht="18.75" customHeight="1" x14ac:dyDescent="0.2">
      <c r="A46" s="52"/>
      <c r="B46" s="61" t="s">
        <v>140</v>
      </c>
      <c r="C46" s="412" t="s">
        <v>25</v>
      </c>
      <c r="D46" s="412"/>
      <c r="E46" s="410">
        <f>+'A.2.2. Promedio diarios (T y P)'!D34</f>
        <v>0</v>
      </c>
      <c r="F46" s="410"/>
      <c r="G46" s="412" t="s">
        <v>26</v>
      </c>
      <c r="H46" s="412"/>
      <c r="I46" s="410">
        <f>+'A.2.2. Promedio diarios (T y P)'!G34</f>
        <v>0</v>
      </c>
      <c r="J46" s="420"/>
      <c r="K46" s="54"/>
    </row>
    <row r="47" spans="1:13" ht="5.25" customHeight="1" x14ac:dyDescent="0.2">
      <c r="A47" s="52"/>
      <c r="B47" s="64"/>
      <c r="C47" s="64"/>
      <c r="D47" s="64"/>
      <c r="E47" s="64"/>
      <c r="F47" s="64"/>
      <c r="G47" s="64"/>
      <c r="H47" s="64"/>
      <c r="I47" s="64"/>
      <c r="J47" s="64"/>
      <c r="K47" s="54"/>
    </row>
    <row r="48" spans="1:13" x14ac:dyDescent="0.2">
      <c r="A48" s="52"/>
      <c r="B48" s="413" t="s">
        <v>21</v>
      </c>
      <c r="C48" s="414"/>
      <c r="D48" s="80">
        <v>21.7</v>
      </c>
      <c r="E48" s="67" t="s">
        <v>62</v>
      </c>
      <c r="F48" s="68"/>
      <c r="G48" s="413" t="s">
        <v>22</v>
      </c>
      <c r="H48" s="414"/>
      <c r="I48" s="80">
        <v>22.25</v>
      </c>
      <c r="J48" s="67" t="s">
        <v>62</v>
      </c>
      <c r="K48" s="54"/>
      <c r="M48" s="232">
        <f>I48-D48</f>
        <v>0.55000000000000071</v>
      </c>
    </row>
    <row r="49" spans="1:13" x14ac:dyDescent="0.2">
      <c r="A49" s="52"/>
      <c r="B49" s="54"/>
      <c r="C49" s="54"/>
      <c r="D49" s="54"/>
      <c r="E49" s="56"/>
      <c r="F49" s="54"/>
      <c r="G49" s="54"/>
      <c r="H49" s="54"/>
      <c r="I49" s="54"/>
      <c r="J49" s="71"/>
      <c r="K49" s="54"/>
    </row>
    <row r="50" spans="1:13" ht="27" customHeight="1" x14ac:dyDescent="0.2">
      <c r="A50" s="52"/>
      <c r="B50" s="408" t="s">
        <v>177</v>
      </c>
      <c r="C50" s="408"/>
      <c r="D50" s="408"/>
      <c r="E50" s="408"/>
      <c r="F50" s="408" t="s">
        <v>19</v>
      </c>
      <c r="G50" s="72" t="s">
        <v>1</v>
      </c>
      <c r="H50" s="73" t="s">
        <v>0</v>
      </c>
      <c r="I50" s="408" t="s">
        <v>179</v>
      </c>
      <c r="J50" s="408"/>
      <c r="K50" s="54"/>
    </row>
    <row r="51" spans="1:13" ht="27.75" customHeight="1" x14ac:dyDescent="0.2">
      <c r="A51" s="52"/>
      <c r="B51" s="72" t="s">
        <v>23</v>
      </c>
      <c r="C51" s="72" t="s">
        <v>63</v>
      </c>
      <c r="D51" s="72" t="s">
        <v>64</v>
      </c>
      <c r="E51" s="72" t="s">
        <v>20</v>
      </c>
      <c r="F51" s="408"/>
      <c r="G51" s="74" t="e">
        <f>+H51-2</f>
        <v>#DIV/0!</v>
      </c>
      <c r="H51" s="75" t="e">
        <f>EVEN(F52)</f>
        <v>#DIV/0!</v>
      </c>
      <c r="I51" s="408"/>
      <c r="J51" s="408"/>
      <c r="K51" s="54"/>
    </row>
    <row r="52" spans="1:13" x14ac:dyDescent="0.2">
      <c r="A52" s="52"/>
      <c r="B52" s="76">
        <f>AVERAGE(D48,I48)</f>
        <v>21.975000000000001</v>
      </c>
      <c r="C52" s="76">
        <f>25.4*B52/13.61</f>
        <v>41.011388684790596</v>
      </c>
      <c r="D52" s="76" t="e">
        <f>+'A.2.2. Promedio diarios (T y P)'!H38</f>
        <v>#DIV/0!</v>
      </c>
      <c r="E52" s="77" t="e">
        <f>1-(C52/D52)</f>
        <v>#DIV/0!</v>
      </c>
      <c r="F52" s="76" t="e">
        <f>+'A.2.2. Promedio diarios (T y P)'!E38</f>
        <v>#DIV/0!</v>
      </c>
      <c r="G52" s="81">
        <v>1.1459999999999999</v>
      </c>
      <c r="H52" s="82">
        <v>1.149</v>
      </c>
      <c r="I52" s="409" t="e">
        <f>-(H52-G52)/(H51-G51)*(H51-F52)+H52</f>
        <v>#DIV/0!</v>
      </c>
      <c r="J52" s="409"/>
      <c r="K52" s="54"/>
    </row>
    <row r="53" spans="1:13" x14ac:dyDescent="0.2">
      <c r="A53" s="52"/>
      <c r="B53" s="52"/>
      <c r="C53" s="54"/>
      <c r="D53" s="54"/>
      <c r="E53" s="56"/>
      <c r="F53" s="54"/>
      <c r="G53" s="54"/>
      <c r="H53" s="54"/>
      <c r="I53" s="54"/>
      <c r="J53" s="54"/>
      <c r="K53" s="54"/>
    </row>
    <row r="54" spans="1:13" ht="18.75" customHeight="1" x14ac:dyDescent="0.2">
      <c r="A54" s="52"/>
      <c r="B54" s="61" t="s">
        <v>141</v>
      </c>
      <c r="C54" s="412" t="s">
        <v>25</v>
      </c>
      <c r="D54" s="412"/>
      <c r="E54" s="410">
        <f>+'A.2.2. Promedio diarios (T y P)'!D41</f>
        <v>0</v>
      </c>
      <c r="F54" s="410"/>
      <c r="G54" s="412" t="s">
        <v>26</v>
      </c>
      <c r="H54" s="412"/>
      <c r="I54" s="410">
        <f>+'A.2.2. Promedio diarios (T y P)'!G41</f>
        <v>0</v>
      </c>
      <c r="J54" s="420"/>
      <c r="K54" s="54"/>
    </row>
    <row r="55" spans="1:13" ht="6" customHeight="1" x14ac:dyDescent="0.2">
      <c r="A55" s="52"/>
      <c r="B55" s="64"/>
      <c r="C55" s="64"/>
      <c r="D55" s="64"/>
      <c r="E55" s="64"/>
      <c r="F55" s="64"/>
      <c r="G55" s="64"/>
      <c r="H55" s="64"/>
      <c r="I55" s="64"/>
      <c r="J55" s="64"/>
      <c r="K55" s="54"/>
    </row>
    <row r="56" spans="1:13" x14ac:dyDescent="0.2">
      <c r="A56" s="52"/>
      <c r="B56" s="413" t="s">
        <v>21</v>
      </c>
      <c r="C56" s="414"/>
      <c r="D56" s="66">
        <v>21.6</v>
      </c>
      <c r="E56" s="67" t="s">
        <v>62</v>
      </c>
      <c r="F56" s="68"/>
      <c r="G56" s="413" t="s">
        <v>22</v>
      </c>
      <c r="H56" s="414"/>
      <c r="I56" s="80">
        <v>22.3</v>
      </c>
      <c r="J56" s="67" t="s">
        <v>62</v>
      </c>
      <c r="K56" s="54"/>
      <c r="M56" s="232">
        <f>I56-D56</f>
        <v>0.69999999999999929</v>
      </c>
    </row>
    <row r="57" spans="1:13" x14ac:dyDescent="0.2">
      <c r="A57" s="52"/>
      <c r="B57" s="54"/>
      <c r="C57" s="54"/>
      <c r="D57" s="54"/>
      <c r="E57" s="56"/>
      <c r="F57" s="54"/>
      <c r="G57" s="54"/>
      <c r="H57" s="54"/>
      <c r="I57" s="54"/>
      <c r="J57" s="71"/>
      <c r="K57" s="54"/>
    </row>
    <row r="58" spans="1:13" ht="26.25" customHeight="1" x14ac:dyDescent="0.2">
      <c r="A58" s="52"/>
      <c r="B58" s="408" t="s">
        <v>177</v>
      </c>
      <c r="C58" s="408"/>
      <c r="D58" s="408"/>
      <c r="E58" s="408"/>
      <c r="F58" s="408" t="s">
        <v>19</v>
      </c>
      <c r="G58" s="72" t="s">
        <v>1</v>
      </c>
      <c r="H58" s="73" t="s">
        <v>0</v>
      </c>
      <c r="I58" s="408" t="s">
        <v>179</v>
      </c>
      <c r="J58" s="408"/>
      <c r="K58" s="54"/>
    </row>
    <row r="59" spans="1:13" ht="27.75" customHeight="1" x14ac:dyDescent="0.2">
      <c r="A59" s="52"/>
      <c r="B59" s="72" t="s">
        <v>23</v>
      </c>
      <c r="C59" s="72" t="s">
        <v>63</v>
      </c>
      <c r="D59" s="72" t="s">
        <v>64</v>
      </c>
      <c r="E59" s="72" t="s">
        <v>20</v>
      </c>
      <c r="F59" s="408"/>
      <c r="G59" s="74" t="e">
        <f>+H59-2</f>
        <v>#DIV/0!</v>
      </c>
      <c r="H59" s="75" t="e">
        <f>EVEN(F60)</f>
        <v>#DIV/0!</v>
      </c>
      <c r="I59" s="408"/>
      <c r="J59" s="408"/>
      <c r="K59" s="54"/>
    </row>
    <row r="60" spans="1:13" x14ac:dyDescent="0.2">
      <c r="A60" s="52"/>
      <c r="B60" s="76">
        <f>AVERAGE(D56,I56)</f>
        <v>21.950000000000003</v>
      </c>
      <c r="C60" s="76">
        <f>25.4*B60/13.61</f>
        <v>40.964731814842033</v>
      </c>
      <c r="D60" s="76" t="e">
        <f>+'A.2.2. Promedio diarios (T y P)'!H45</f>
        <v>#DIV/0!</v>
      </c>
      <c r="E60" s="77" t="e">
        <f>1-(C60/D60)</f>
        <v>#DIV/0!</v>
      </c>
      <c r="F60" s="76" t="e">
        <f>+'A.2.2. Promedio diarios (T y P)'!E45</f>
        <v>#DIV/0!</v>
      </c>
      <c r="G60" s="81">
        <v>1.1459999999999999</v>
      </c>
      <c r="H60" s="82">
        <v>1.149</v>
      </c>
      <c r="I60" s="409" t="e">
        <f>-(H60-G60)/(H59-G59)*(H59-F60)+H60</f>
        <v>#DIV/0!</v>
      </c>
      <c r="J60" s="409"/>
      <c r="K60" s="54"/>
    </row>
    <row r="61" spans="1:13" x14ac:dyDescent="0.2">
      <c r="A61" s="52"/>
      <c r="B61" s="52"/>
      <c r="C61" s="54"/>
      <c r="D61" s="54"/>
      <c r="E61" s="56"/>
      <c r="F61" s="54"/>
      <c r="G61" s="54"/>
      <c r="H61" s="54"/>
      <c r="I61" s="54"/>
      <c r="J61" s="54"/>
      <c r="K61" s="54"/>
    </row>
    <row r="62" spans="1:13" ht="18" hidden="1" x14ac:dyDescent="0.2">
      <c r="A62" s="52"/>
      <c r="B62" s="61" t="s">
        <v>142</v>
      </c>
      <c r="C62" s="412" t="s">
        <v>25</v>
      </c>
      <c r="D62" s="412"/>
      <c r="E62" s="410" t="e">
        <f>+'A.2.2. Promedio diarios (T y P)'!#REF!</f>
        <v>#REF!</v>
      </c>
      <c r="F62" s="410"/>
      <c r="G62" s="412" t="s">
        <v>26</v>
      </c>
      <c r="H62" s="412"/>
      <c r="I62" s="410" t="e">
        <f>+'A.2.2. Promedio diarios (T y P)'!#REF!</f>
        <v>#REF!</v>
      </c>
      <c r="J62" s="420"/>
      <c r="K62" s="62"/>
    </row>
    <row r="63" spans="1:13" s="11" customFormat="1" ht="6" hidden="1" customHeight="1" x14ac:dyDescent="0.2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5"/>
    </row>
    <row r="64" spans="1:13" hidden="1" x14ac:dyDescent="0.2">
      <c r="A64" s="52"/>
      <c r="B64" s="413" t="s">
        <v>21</v>
      </c>
      <c r="C64" s="414"/>
      <c r="D64" s="66"/>
      <c r="E64" s="67" t="s">
        <v>62</v>
      </c>
      <c r="F64" s="68"/>
      <c r="G64" s="413" t="s">
        <v>22</v>
      </c>
      <c r="H64" s="414"/>
      <c r="I64" s="80"/>
      <c r="J64" s="67" t="s">
        <v>62</v>
      </c>
      <c r="K64" s="54"/>
    </row>
    <row r="65" spans="1:11" hidden="1" x14ac:dyDescent="0.2">
      <c r="A65" s="52"/>
      <c r="B65" s="54"/>
      <c r="C65" s="54"/>
      <c r="D65" s="54"/>
      <c r="E65" s="56"/>
      <c r="F65" s="54"/>
      <c r="G65" s="54"/>
      <c r="H65" s="54"/>
      <c r="I65" s="54"/>
      <c r="J65" s="71"/>
      <c r="K65" s="54"/>
    </row>
    <row r="66" spans="1:11" ht="24" hidden="1" customHeight="1" x14ac:dyDescent="0.2">
      <c r="A66" s="52"/>
      <c r="B66" s="408" t="s">
        <v>177</v>
      </c>
      <c r="C66" s="408"/>
      <c r="D66" s="408"/>
      <c r="E66" s="408"/>
      <c r="F66" s="408" t="s">
        <v>19</v>
      </c>
      <c r="G66" s="72" t="s">
        <v>1</v>
      </c>
      <c r="H66" s="72" t="s">
        <v>0</v>
      </c>
      <c r="I66" s="408" t="s">
        <v>179</v>
      </c>
      <c r="J66" s="408"/>
      <c r="K66" s="54"/>
    </row>
    <row r="67" spans="1:11" ht="26.25" hidden="1" customHeight="1" x14ac:dyDescent="0.2">
      <c r="A67" s="52"/>
      <c r="B67" s="72" t="s">
        <v>23</v>
      </c>
      <c r="C67" s="72" t="s">
        <v>63</v>
      </c>
      <c r="D67" s="72" t="s">
        <v>64</v>
      </c>
      <c r="E67" s="72" t="s">
        <v>20</v>
      </c>
      <c r="F67" s="408"/>
      <c r="G67" s="74" t="e">
        <f>+H67-2</f>
        <v>#REF!</v>
      </c>
      <c r="H67" s="74" t="e">
        <f>EVEN(F68)</f>
        <v>#REF!</v>
      </c>
      <c r="I67" s="408"/>
      <c r="J67" s="408"/>
      <c r="K67" s="54"/>
    </row>
    <row r="68" spans="1:11" hidden="1" x14ac:dyDescent="0.2">
      <c r="A68" s="52"/>
      <c r="B68" s="76" t="e">
        <f>AVERAGE(D64,I64)</f>
        <v>#DIV/0!</v>
      </c>
      <c r="C68" s="76" t="e">
        <f>25.4*B68/13.61</f>
        <v>#DIV/0!</v>
      </c>
      <c r="D68" s="76" t="e">
        <f>+'A.2.2. Promedio diarios (T y P)'!#REF!</f>
        <v>#REF!</v>
      </c>
      <c r="E68" s="77" t="e">
        <f>1-(C68/D68)</f>
        <v>#DIV/0!</v>
      </c>
      <c r="F68" s="76" t="e">
        <f>+'A.2.2. Promedio diarios (T y P)'!#REF!</f>
        <v>#REF!</v>
      </c>
      <c r="G68" s="81"/>
      <c r="H68" s="79"/>
      <c r="I68" s="421" t="e">
        <f>-(H68-G68)/(H67-G67)*(H67-F68)+H68</f>
        <v>#REF!</v>
      </c>
      <c r="J68" s="422"/>
      <c r="K68" s="54"/>
    </row>
    <row r="69" spans="1:11" hidden="1" x14ac:dyDescent="0.2">
      <c r="A69" s="52"/>
      <c r="B69" s="52"/>
      <c r="C69" s="54"/>
      <c r="D69" s="54"/>
      <c r="E69" s="56"/>
      <c r="F69" s="54"/>
      <c r="G69" s="54"/>
      <c r="H69" s="54"/>
      <c r="I69" s="54"/>
      <c r="J69" s="71"/>
      <c r="K69" s="54"/>
    </row>
    <row r="70" spans="1:11" ht="18" hidden="1" x14ac:dyDescent="0.2">
      <c r="A70" s="52"/>
      <c r="B70" s="61" t="s">
        <v>143</v>
      </c>
      <c r="C70" s="412" t="s">
        <v>25</v>
      </c>
      <c r="D70" s="412"/>
      <c r="E70" s="410" t="e">
        <f>+'A.2.2. Promedio diarios (T y P)'!#REF!</f>
        <v>#REF!</v>
      </c>
      <c r="F70" s="410"/>
      <c r="G70" s="412" t="s">
        <v>26</v>
      </c>
      <c r="H70" s="412"/>
      <c r="I70" s="410" t="e">
        <f>+'A.2.2. Promedio diarios (T y P)'!#REF!</f>
        <v>#REF!</v>
      </c>
      <c r="J70" s="411"/>
      <c r="K70" s="62"/>
    </row>
    <row r="71" spans="1:11" s="11" customFormat="1" ht="6" hidden="1" customHeight="1" x14ac:dyDescent="0.2">
      <c r="A71" s="63"/>
      <c r="B71" s="64"/>
      <c r="C71" s="64"/>
      <c r="D71" s="64"/>
      <c r="E71" s="64"/>
      <c r="F71" s="64"/>
      <c r="G71" s="64"/>
      <c r="H71" s="64"/>
      <c r="I71" s="64"/>
      <c r="J71" s="64"/>
      <c r="K71" s="65"/>
    </row>
    <row r="72" spans="1:11" hidden="1" x14ac:dyDescent="0.2">
      <c r="A72" s="52"/>
      <c r="B72" s="413" t="s">
        <v>21</v>
      </c>
      <c r="C72" s="414"/>
      <c r="D72" s="66"/>
      <c r="E72" s="67" t="s">
        <v>62</v>
      </c>
      <c r="F72" s="68"/>
      <c r="G72" s="413" t="s">
        <v>22</v>
      </c>
      <c r="H72" s="414"/>
      <c r="I72" s="80"/>
      <c r="J72" s="67" t="s">
        <v>62</v>
      </c>
      <c r="K72" s="54"/>
    </row>
    <row r="73" spans="1:11" hidden="1" x14ac:dyDescent="0.2">
      <c r="A73" s="52"/>
      <c r="B73" s="54"/>
      <c r="C73" s="54"/>
      <c r="D73" s="54"/>
      <c r="E73" s="56"/>
      <c r="F73" s="54"/>
      <c r="G73" s="54"/>
      <c r="H73" s="54"/>
      <c r="I73" s="54"/>
      <c r="J73" s="71"/>
      <c r="K73" s="54"/>
    </row>
    <row r="74" spans="1:11" ht="24" hidden="1" customHeight="1" x14ac:dyDescent="0.2">
      <c r="A74" s="52"/>
      <c r="B74" s="415" t="s">
        <v>177</v>
      </c>
      <c r="C74" s="416"/>
      <c r="D74" s="416"/>
      <c r="E74" s="417"/>
      <c r="F74" s="418" t="s">
        <v>19</v>
      </c>
      <c r="G74" s="72" t="s">
        <v>1</v>
      </c>
      <c r="H74" s="73" t="s">
        <v>0</v>
      </c>
      <c r="I74" s="402" t="s">
        <v>179</v>
      </c>
      <c r="J74" s="403"/>
      <c r="K74" s="54"/>
    </row>
    <row r="75" spans="1:11" ht="26.25" hidden="1" customHeight="1" x14ac:dyDescent="0.2">
      <c r="A75" s="52"/>
      <c r="B75" s="72" t="s">
        <v>23</v>
      </c>
      <c r="C75" s="72" t="s">
        <v>63</v>
      </c>
      <c r="D75" s="72" t="s">
        <v>64</v>
      </c>
      <c r="E75" s="72" t="s">
        <v>20</v>
      </c>
      <c r="F75" s="419"/>
      <c r="G75" s="74" t="e">
        <f>+H75-2</f>
        <v>#REF!</v>
      </c>
      <c r="H75" s="75" t="e">
        <f>EVEN(F76)</f>
        <v>#REF!</v>
      </c>
      <c r="I75" s="404"/>
      <c r="J75" s="405"/>
      <c r="K75" s="54"/>
    </row>
    <row r="76" spans="1:11" hidden="1" x14ac:dyDescent="0.2">
      <c r="A76" s="52"/>
      <c r="B76" s="76" t="e">
        <f>AVERAGE(D72,I72)</f>
        <v>#DIV/0!</v>
      </c>
      <c r="C76" s="76" t="e">
        <f>25.4*B76/13.61</f>
        <v>#DIV/0!</v>
      </c>
      <c r="D76" s="76" t="e">
        <f>+'A.2.2. Promedio diarios (T y P)'!#REF!</f>
        <v>#REF!</v>
      </c>
      <c r="E76" s="77" t="e">
        <f>1-(C76/D76)</f>
        <v>#DIV/0!</v>
      </c>
      <c r="F76" s="76" t="e">
        <f>+'A.2.2. Promedio diarios (T y P)'!#REF!</f>
        <v>#REF!</v>
      </c>
      <c r="G76" s="81"/>
      <c r="H76" s="82"/>
      <c r="I76" s="406" t="e">
        <f>-(H76-G76)/(H75-G75)*(H75-F76)+H76</f>
        <v>#REF!</v>
      </c>
      <c r="J76" s="407"/>
      <c r="K76" s="54"/>
    </row>
    <row r="77" spans="1:11" hidden="1" x14ac:dyDescent="0.2">
      <c r="A77" s="52"/>
      <c r="B77" s="52"/>
      <c r="C77" s="54"/>
      <c r="D77" s="54"/>
      <c r="E77" s="56"/>
      <c r="F77" s="54"/>
      <c r="G77" s="54"/>
      <c r="H77" s="54"/>
      <c r="I77" s="54"/>
      <c r="J77" s="71"/>
      <c r="K77" s="54"/>
    </row>
    <row r="78" spans="1:11" ht="18" hidden="1" x14ac:dyDescent="0.2">
      <c r="A78" s="52"/>
      <c r="B78" s="61" t="s">
        <v>144</v>
      </c>
      <c r="C78" s="412" t="s">
        <v>25</v>
      </c>
      <c r="D78" s="412"/>
      <c r="E78" s="410" t="e">
        <f>+'A.2.2. Promedio diarios (T y P)'!#REF!</f>
        <v>#REF!</v>
      </c>
      <c r="F78" s="410"/>
      <c r="G78" s="412" t="s">
        <v>26</v>
      </c>
      <c r="H78" s="412"/>
      <c r="I78" s="410" t="e">
        <f>+'A.2.2. Promedio diarios (T y P)'!#REF!</f>
        <v>#REF!</v>
      </c>
      <c r="J78" s="411"/>
      <c r="K78" s="62"/>
    </row>
    <row r="79" spans="1:11" s="11" customFormat="1" ht="6" hidden="1" customHeight="1" x14ac:dyDescent="0.2">
      <c r="A79" s="63"/>
      <c r="B79" s="64"/>
      <c r="C79" s="64"/>
      <c r="D79" s="64"/>
      <c r="E79" s="64"/>
      <c r="F79" s="64"/>
      <c r="G79" s="64"/>
      <c r="H79" s="64"/>
      <c r="I79" s="64"/>
      <c r="J79" s="64"/>
      <c r="K79" s="65"/>
    </row>
    <row r="80" spans="1:11" hidden="1" x14ac:dyDescent="0.2">
      <c r="A80" s="52"/>
      <c r="B80" s="413" t="s">
        <v>21</v>
      </c>
      <c r="C80" s="414"/>
      <c r="D80" s="66"/>
      <c r="E80" s="67" t="s">
        <v>62</v>
      </c>
      <c r="F80" s="68"/>
      <c r="G80" s="413" t="s">
        <v>22</v>
      </c>
      <c r="H80" s="414"/>
      <c r="I80" s="80"/>
      <c r="J80" s="67" t="s">
        <v>62</v>
      </c>
      <c r="K80" s="54"/>
    </row>
    <row r="81" spans="1:11" hidden="1" x14ac:dyDescent="0.2">
      <c r="A81" s="52"/>
      <c r="B81" s="54"/>
      <c r="C81" s="54"/>
      <c r="D81" s="54"/>
      <c r="E81" s="56"/>
      <c r="F81" s="54"/>
      <c r="G81" s="54"/>
      <c r="H81" s="54"/>
      <c r="I81" s="54"/>
      <c r="J81" s="71"/>
      <c r="K81" s="54"/>
    </row>
    <row r="82" spans="1:11" ht="24" hidden="1" customHeight="1" x14ac:dyDescent="0.2">
      <c r="A82" s="52"/>
      <c r="B82" s="415" t="s">
        <v>177</v>
      </c>
      <c r="C82" s="416"/>
      <c r="D82" s="416"/>
      <c r="E82" s="417"/>
      <c r="F82" s="418" t="s">
        <v>19</v>
      </c>
      <c r="G82" s="72" t="s">
        <v>1</v>
      </c>
      <c r="H82" s="73" t="s">
        <v>0</v>
      </c>
      <c r="I82" s="402" t="s">
        <v>34</v>
      </c>
      <c r="J82" s="403"/>
      <c r="K82" s="54"/>
    </row>
    <row r="83" spans="1:11" ht="26.25" hidden="1" customHeight="1" x14ac:dyDescent="0.2">
      <c r="A83" s="52"/>
      <c r="B83" s="72" t="s">
        <v>23</v>
      </c>
      <c r="C83" s="72" t="s">
        <v>63</v>
      </c>
      <c r="D83" s="72" t="s">
        <v>64</v>
      </c>
      <c r="E83" s="72" t="s">
        <v>20</v>
      </c>
      <c r="F83" s="419"/>
      <c r="G83" s="74" t="e">
        <f>+H83-2</f>
        <v>#REF!</v>
      </c>
      <c r="H83" s="75" t="e">
        <f>EVEN(F84)</f>
        <v>#REF!</v>
      </c>
      <c r="I83" s="404"/>
      <c r="J83" s="405"/>
      <c r="K83" s="54"/>
    </row>
    <row r="84" spans="1:11" hidden="1" x14ac:dyDescent="0.2">
      <c r="A84" s="52"/>
      <c r="B84" s="76" t="e">
        <f>AVERAGE(D80,I80)</f>
        <v>#DIV/0!</v>
      </c>
      <c r="C84" s="76" t="e">
        <f>25.4*B84/13.61</f>
        <v>#DIV/0!</v>
      </c>
      <c r="D84" s="76" t="e">
        <f>+'A.2.2. Promedio diarios (T y P)'!#REF!</f>
        <v>#REF!</v>
      </c>
      <c r="E84" s="77" t="e">
        <f>1-(C84/D84)</f>
        <v>#DIV/0!</v>
      </c>
      <c r="F84" s="76" t="e">
        <f>+'A.2.2. Promedio diarios (T y P)'!#REF!</f>
        <v>#REF!</v>
      </c>
      <c r="G84" s="81"/>
      <c r="H84" s="82"/>
      <c r="I84" s="406" t="e">
        <f>-(H84-G84)/(H83-G83)*(H83-F84)+H84</f>
        <v>#REF!</v>
      </c>
      <c r="J84" s="407"/>
      <c r="K84" s="54"/>
    </row>
    <row r="85" spans="1:11" hidden="1" x14ac:dyDescent="0.2">
      <c r="A85" s="52"/>
      <c r="B85" s="52"/>
      <c r="C85" s="54"/>
      <c r="D85" s="54"/>
      <c r="E85" s="56"/>
      <c r="F85" s="54"/>
      <c r="G85" s="54"/>
      <c r="H85" s="54"/>
      <c r="I85" s="54"/>
      <c r="J85" s="71"/>
      <c r="K85" s="54"/>
    </row>
    <row r="86" spans="1:11" ht="18" hidden="1" x14ac:dyDescent="0.2">
      <c r="A86" s="52"/>
      <c r="B86" s="61" t="s">
        <v>155</v>
      </c>
      <c r="C86" s="412" t="s">
        <v>25</v>
      </c>
      <c r="D86" s="412"/>
      <c r="E86" s="410" t="e">
        <f>+'A.2.2. Promedio diarios (T y P)'!#REF!</f>
        <v>#REF!</v>
      </c>
      <c r="F86" s="410"/>
      <c r="G86" s="412" t="s">
        <v>26</v>
      </c>
      <c r="H86" s="412"/>
      <c r="I86" s="410" t="e">
        <f>+'A.2.2. Promedio diarios (T y P)'!#REF!</f>
        <v>#REF!</v>
      </c>
      <c r="J86" s="411"/>
      <c r="K86" s="62"/>
    </row>
    <row r="87" spans="1:11" s="11" customFormat="1" ht="6" hidden="1" customHeight="1" x14ac:dyDescent="0.2">
      <c r="A87" s="63"/>
      <c r="B87" s="64"/>
      <c r="C87" s="64"/>
      <c r="D87" s="64"/>
      <c r="E87" s="64"/>
      <c r="F87" s="64"/>
      <c r="G87" s="64"/>
      <c r="H87" s="64"/>
      <c r="I87" s="64"/>
      <c r="J87" s="64"/>
      <c r="K87" s="65"/>
    </row>
    <row r="88" spans="1:11" hidden="1" x14ac:dyDescent="0.2">
      <c r="A88" s="52"/>
      <c r="B88" s="413" t="s">
        <v>21</v>
      </c>
      <c r="C88" s="414"/>
      <c r="D88" s="66"/>
      <c r="E88" s="67" t="s">
        <v>62</v>
      </c>
      <c r="F88" s="68"/>
      <c r="G88" s="413" t="s">
        <v>22</v>
      </c>
      <c r="H88" s="414"/>
      <c r="I88" s="80"/>
      <c r="J88" s="67" t="s">
        <v>62</v>
      </c>
      <c r="K88" s="54"/>
    </row>
    <row r="89" spans="1:11" hidden="1" x14ac:dyDescent="0.2">
      <c r="A89" s="52"/>
      <c r="B89" s="54"/>
      <c r="C89" s="54"/>
      <c r="D89" s="54"/>
      <c r="E89" s="56"/>
      <c r="F89" s="54"/>
      <c r="G89" s="54"/>
      <c r="H89" s="54"/>
      <c r="I89" s="54"/>
      <c r="J89" s="71"/>
      <c r="K89" s="54"/>
    </row>
    <row r="90" spans="1:11" ht="24" hidden="1" customHeight="1" x14ac:dyDescent="0.2">
      <c r="A90" s="52"/>
      <c r="B90" s="415" t="s">
        <v>177</v>
      </c>
      <c r="C90" s="416"/>
      <c r="D90" s="416"/>
      <c r="E90" s="417"/>
      <c r="F90" s="418" t="s">
        <v>19</v>
      </c>
      <c r="G90" s="72" t="s">
        <v>1</v>
      </c>
      <c r="H90" s="73" t="s">
        <v>0</v>
      </c>
      <c r="I90" s="402" t="s">
        <v>34</v>
      </c>
      <c r="J90" s="403"/>
      <c r="K90" s="54"/>
    </row>
    <row r="91" spans="1:11" ht="26.25" hidden="1" customHeight="1" x14ac:dyDescent="0.2">
      <c r="A91" s="52"/>
      <c r="B91" s="72" t="s">
        <v>23</v>
      </c>
      <c r="C91" s="72" t="s">
        <v>63</v>
      </c>
      <c r="D91" s="72" t="s">
        <v>64</v>
      </c>
      <c r="E91" s="72" t="s">
        <v>20</v>
      </c>
      <c r="F91" s="419"/>
      <c r="G91" s="74" t="e">
        <f>+H91-2</f>
        <v>#REF!</v>
      </c>
      <c r="H91" s="75" t="e">
        <f>EVEN(F92)</f>
        <v>#REF!</v>
      </c>
      <c r="I91" s="404"/>
      <c r="J91" s="405"/>
      <c r="K91" s="54"/>
    </row>
    <row r="92" spans="1:11" hidden="1" x14ac:dyDescent="0.2">
      <c r="A92" s="52"/>
      <c r="B92" s="76" t="e">
        <f>AVERAGE(D88,I88)</f>
        <v>#DIV/0!</v>
      </c>
      <c r="C92" s="76" t="e">
        <f>25.4*B92/13.61</f>
        <v>#DIV/0!</v>
      </c>
      <c r="D92" s="76" t="e">
        <f>+'A.2.2. Promedio diarios (T y P)'!#REF!</f>
        <v>#REF!</v>
      </c>
      <c r="E92" s="77" t="e">
        <f>1-(C92/D92)</f>
        <v>#DIV/0!</v>
      </c>
      <c r="F92" s="76" t="e">
        <f>+'A.2.2. Promedio diarios (T y P)'!#REF!</f>
        <v>#REF!</v>
      </c>
      <c r="G92" s="81"/>
      <c r="H92" s="82"/>
      <c r="I92" s="406" t="e">
        <f>-(H92-G92)/(H91-G91)*(H91-F92)+H92</f>
        <v>#REF!</v>
      </c>
      <c r="J92" s="407"/>
      <c r="K92" s="54"/>
    </row>
    <row r="93" spans="1:11" hidden="1" x14ac:dyDescent="0.2">
      <c r="A93" s="52"/>
      <c r="B93" s="52"/>
      <c r="C93" s="54"/>
      <c r="D93" s="54"/>
      <c r="E93" s="56"/>
      <c r="F93" s="54"/>
      <c r="G93" s="54"/>
      <c r="H93" s="54"/>
      <c r="I93" s="54"/>
      <c r="J93" s="71"/>
      <c r="K93" s="54"/>
    </row>
    <row r="94" spans="1:11" ht="18" hidden="1" x14ac:dyDescent="0.2">
      <c r="A94" s="52"/>
      <c r="B94" s="61" t="s">
        <v>156</v>
      </c>
      <c r="C94" s="412" t="s">
        <v>25</v>
      </c>
      <c r="D94" s="412"/>
      <c r="E94" s="410" t="e">
        <f>+'A.2.2. Promedio diarios (T y P)'!#REF!</f>
        <v>#REF!</v>
      </c>
      <c r="F94" s="410"/>
      <c r="G94" s="412" t="s">
        <v>26</v>
      </c>
      <c r="H94" s="412"/>
      <c r="I94" s="410" t="e">
        <f>+'A.2.2. Promedio diarios (T y P)'!#REF!</f>
        <v>#REF!</v>
      </c>
      <c r="J94" s="411"/>
      <c r="K94" s="62"/>
    </row>
    <row r="95" spans="1:11" s="11" customFormat="1" ht="6" hidden="1" customHeight="1" x14ac:dyDescent="0.2">
      <c r="A95" s="63"/>
      <c r="B95" s="64"/>
      <c r="C95" s="64"/>
      <c r="D95" s="64"/>
      <c r="E95" s="64"/>
      <c r="F95" s="64"/>
      <c r="G95" s="64"/>
      <c r="H95" s="64"/>
      <c r="I95" s="64"/>
      <c r="J95" s="64"/>
      <c r="K95" s="65"/>
    </row>
    <row r="96" spans="1:11" hidden="1" x14ac:dyDescent="0.2">
      <c r="A96" s="52"/>
      <c r="B96" s="413" t="s">
        <v>21</v>
      </c>
      <c r="C96" s="414"/>
      <c r="D96" s="66"/>
      <c r="E96" s="67" t="s">
        <v>62</v>
      </c>
      <c r="F96" s="68"/>
      <c r="G96" s="413" t="s">
        <v>22</v>
      </c>
      <c r="H96" s="414"/>
      <c r="I96" s="80"/>
      <c r="J96" s="67" t="s">
        <v>62</v>
      </c>
      <c r="K96" s="54"/>
    </row>
    <row r="97" spans="1:11" hidden="1" x14ac:dyDescent="0.2">
      <c r="A97" s="52"/>
      <c r="B97" s="54"/>
      <c r="C97" s="54"/>
      <c r="D97" s="54"/>
      <c r="E97" s="56"/>
      <c r="F97" s="54"/>
      <c r="G97" s="54"/>
      <c r="H97" s="54"/>
      <c r="I97" s="54"/>
      <c r="J97" s="71"/>
      <c r="K97" s="54"/>
    </row>
    <row r="98" spans="1:11" ht="24" hidden="1" customHeight="1" x14ac:dyDescent="0.2">
      <c r="A98" s="52"/>
      <c r="B98" s="415" t="s">
        <v>177</v>
      </c>
      <c r="C98" s="416"/>
      <c r="D98" s="416"/>
      <c r="E98" s="417"/>
      <c r="F98" s="418" t="s">
        <v>19</v>
      </c>
      <c r="G98" s="72" t="s">
        <v>1</v>
      </c>
      <c r="H98" s="73" t="s">
        <v>0</v>
      </c>
      <c r="I98" s="402" t="s">
        <v>34</v>
      </c>
      <c r="J98" s="403"/>
      <c r="K98" s="54"/>
    </row>
    <row r="99" spans="1:11" ht="26.25" hidden="1" customHeight="1" x14ac:dyDescent="0.2">
      <c r="A99" s="52"/>
      <c r="B99" s="72" t="s">
        <v>23</v>
      </c>
      <c r="C99" s="72" t="s">
        <v>63</v>
      </c>
      <c r="D99" s="72" t="s">
        <v>64</v>
      </c>
      <c r="E99" s="72" t="s">
        <v>20</v>
      </c>
      <c r="F99" s="419"/>
      <c r="G99" s="74" t="e">
        <f>+H99-2</f>
        <v>#REF!</v>
      </c>
      <c r="H99" s="75" t="e">
        <f>EVEN(F100)</f>
        <v>#REF!</v>
      </c>
      <c r="I99" s="404"/>
      <c r="J99" s="405"/>
      <c r="K99" s="54"/>
    </row>
    <row r="100" spans="1:11" hidden="1" x14ac:dyDescent="0.2">
      <c r="A100" s="52"/>
      <c r="B100" s="76" t="e">
        <f>AVERAGE(D96,I96)</f>
        <v>#DIV/0!</v>
      </c>
      <c r="C100" s="76" t="e">
        <f>25.4*B100/13.61</f>
        <v>#DIV/0!</v>
      </c>
      <c r="D100" s="76" t="e">
        <f>+'A.2.2. Promedio diarios (T y P)'!#REF!</f>
        <v>#REF!</v>
      </c>
      <c r="E100" s="77" t="e">
        <f>1-(C100/D100)</f>
        <v>#DIV/0!</v>
      </c>
      <c r="F100" s="76" t="e">
        <f>+'A.2.2. Promedio diarios (T y P)'!#REF!</f>
        <v>#REF!</v>
      </c>
      <c r="G100" s="81"/>
      <c r="H100" s="82"/>
      <c r="I100" s="406" t="e">
        <f>-(H100-G100)/(H99-G99)*(H99-F100)+H100</f>
        <v>#REF!</v>
      </c>
      <c r="J100" s="407"/>
      <c r="K100" s="54"/>
    </row>
    <row r="101" spans="1:11" hidden="1" x14ac:dyDescent="0.2">
      <c r="A101" s="52"/>
      <c r="B101" s="52"/>
      <c r="C101" s="54"/>
      <c r="D101" s="54"/>
      <c r="E101" s="56"/>
      <c r="F101" s="54"/>
      <c r="G101" s="54"/>
      <c r="H101" s="54"/>
      <c r="I101" s="54"/>
      <c r="J101" s="71"/>
      <c r="K101" s="54"/>
    </row>
    <row r="102" spans="1:11" ht="18" hidden="1" x14ac:dyDescent="0.2">
      <c r="A102" s="52"/>
      <c r="B102" s="61" t="s">
        <v>157</v>
      </c>
      <c r="C102" s="412" t="s">
        <v>25</v>
      </c>
      <c r="D102" s="412"/>
      <c r="E102" s="410" t="e">
        <f>+'A.2.2. Promedio diarios (T y P)'!#REF!</f>
        <v>#REF!</v>
      </c>
      <c r="F102" s="410"/>
      <c r="G102" s="412" t="s">
        <v>26</v>
      </c>
      <c r="H102" s="412"/>
      <c r="I102" s="410" t="e">
        <f>+'A.2.2. Promedio diarios (T y P)'!#REF!</f>
        <v>#REF!</v>
      </c>
      <c r="J102" s="411"/>
      <c r="K102" s="62"/>
    </row>
    <row r="103" spans="1:11" s="11" customFormat="1" ht="6" hidden="1" customHeight="1" x14ac:dyDescent="0.2">
      <c r="A103" s="63"/>
      <c r="B103" s="64"/>
      <c r="C103" s="64"/>
      <c r="D103" s="64"/>
      <c r="E103" s="64"/>
      <c r="F103" s="64"/>
      <c r="G103" s="64"/>
      <c r="H103" s="64"/>
      <c r="I103" s="64"/>
      <c r="J103" s="64"/>
      <c r="K103" s="65"/>
    </row>
    <row r="104" spans="1:11" hidden="1" x14ac:dyDescent="0.2">
      <c r="A104" s="52"/>
      <c r="B104" s="413" t="s">
        <v>21</v>
      </c>
      <c r="C104" s="414"/>
      <c r="D104" s="66"/>
      <c r="E104" s="67" t="s">
        <v>62</v>
      </c>
      <c r="F104" s="68"/>
      <c r="G104" s="413" t="s">
        <v>22</v>
      </c>
      <c r="H104" s="414"/>
      <c r="I104" s="80"/>
      <c r="J104" s="67" t="s">
        <v>62</v>
      </c>
      <c r="K104" s="54"/>
    </row>
    <row r="105" spans="1:11" hidden="1" x14ac:dyDescent="0.2">
      <c r="A105" s="52"/>
      <c r="B105" s="54"/>
      <c r="C105" s="54"/>
      <c r="D105" s="54"/>
      <c r="E105" s="56"/>
      <c r="F105" s="54"/>
      <c r="G105" s="54"/>
      <c r="H105" s="54"/>
      <c r="I105" s="54"/>
      <c r="J105" s="71"/>
      <c r="K105" s="54"/>
    </row>
    <row r="106" spans="1:11" ht="24" hidden="1" customHeight="1" x14ac:dyDescent="0.2">
      <c r="A106" s="52"/>
      <c r="B106" s="415" t="s">
        <v>177</v>
      </c>
      <c r="C106" s="416"/>
      <c r="D106" s="416"/>
      <c r="E106" s="417"/>
      <c r="F106" s="418" t="s">
        <v>19</v>
      </c>
      <c r="G106" s="72" t="s">
        <v>1</v>
      </c>
      <c r="H106" s="73" t="s">
        <v>0</v>
      </c>
      <c r="I106" s="402" t="s">
        <v>34</v>
      </c>
      <c r="J106" s="403"/>
      <c r="K106" s="54"/>
    </row>
    <row r="107" spans="1:11" ht="26.25" hidden="1" customHeight="1" x14ac:dyDescent="0.2">
      <c r="A107" s="52"/>
      <c r="B107" s="72" t="s">
        <v>23</v>
      </c>
      <c r="C107" s="72" t="s">
        <v>63</v>
      </c>
      <c r="D107" s="72" t="s">
        <v>64</v>
      </c>
      <c r="E107" s="72" t="s">
        <v>20</v>
      </c>
      <c r="F107" s="419"/>
      <c r="G107" s="74" t="e">
        <f>+H107-2</f>
        <v>#REF!</v>
      </c>
      <c r="H107" s="75" t="e">
        <f>EVEN(F108)</f>
        <v>#REF!</v>
      </c>
      <c r="I107" s="404"/>
      <c r="J107" s="405"/>
      <c r="K107" s="54"/>
    </row>
    <row r="108" spans="1:11" hidden="1" x14ac:dyDescent="0.2">
      <c r="A108" s="52"/>
      <c r="B108" s="76" t="e">
        <f>AVERAGE(D104,I104)</f>
        <v>#DIV/0!</v>
      </c>
      <c r="C108" s="76" t="e">
        <f>25.4*B108/13.61</f>
        <v>#DIV/0!</v>
      </c>
      <c r="D108" s="76" t="e">
        <f>+'A.2.2. Promedio diarios (T y P)'!#REF!</f>
        <v>#REF!</v>
      </c>
      <c r="E108" s="77" t="e">
        <f>1-(C108/D108)</f>
        <v>#DIV/0!</v>
      </c>
      <c r="F108" s="76" t="e">
        <f>+'A.2.2. Promedio diarios (T y P)'!#REF!</f>
        <v>#REF!</v>
      </c>
      <c r="G108" s="81"/>
      <c r="H108" s="82"/>
      <c r="I108" s="406" t="e">
        <f>-(H108-G108)/(H107-G107)*(H107-F108)+H108</f>
        <v>#REF!</v>
      </c>
      <c r="J108" s="407"/>
      <c r="K108" s="54"/>
    </row>
    <row r="109" spans="1:11" hidden="1" x14ac:dyDescent="0.2">
      <c r="A109" s="52"/>
      <c r="B109" s="52"/>
      <c r="C109" s="54"/>
      <c r="D109" s="54"/>
      <c r="E109" s="56"/>
      <c r="F109" s="54"/>
      <c r="G109" s="54"/>
      <c r="H109" s="54"/>
      <c r="I109" s="54"/>
      <c r="J109" s="71"/>
      <c r="K109" s="54"/>
    </row>
    <row r="110" spans="1:11" ht="18" hidden="1" x14ac:dyDescent="0.2">
      <c r="A110" s="52"/>
      <c r="B110" s="61" t="s">
        <v>158</v>
      </c>
      <c r="C110" s="412" t="s">
        <v>25</v>
      </c>
      <c r="D110" s="412"/>
      <c r="E110" s="410" t="e">
        <f>+'A.2.2. Promedio diarios (T y P)'!#REF!</f>
        <v>#REF!</v>
      </c>
      <c r="F110" s="410"/>
      <c r="G110" s="412" t="s">
        <v>26</v>
      </c>
      <c r="H110" s="412"/>
      <c r="I110" s="410" t="e">
        <f>+'A.2.2. Promedio diarios (T y P)'!#REF!</f>
        <v>#REF!</v>
      </c>
      <c r="J110" s="411"/>
      <c r="K110" s="62"/>
    </row>
    <row r="111" spans="1:11" s="11" customFormat="1" ht="6" hidden="1" customHeight="1" x14ac:dyDescent="0.2">
      <c r="A111" s="63"/>
      <c r="B111" s="64"/>
      <c r="C111" s="64"/>
      <c r="D111" s="64"/>
      <c r="E111" s="64"/>
      <c r="F111" s="64"/>
      <c r="G111" s="64"/>
      <c r="H111" s="64"/>
      <c r="I111" s="64"/>
      <c r="J111" s="64"/>
      <c r="K111" s="65"/>
    </row>
    <row r="112" spans="1:11" hidden="1" x14ac:dyDescent="0.2">
      <c r="A112" s="52"/>
      <c r="B112" s="413" t="s">
        <v>21</v>
      </c>
      <c r="C112" s="414"/>
      <c r="D112" s="66"/>
      <c r="E112" s="67" t="s">
        <v>62</v>
      </c>
      <c r="F112" s="68"/>
      <c r="G112" s="413" t="s">
        <v>22</v>
      </c>
      <c r="H112" s="414"/>
      <c r="I112" s="80"/>
      <c r="J112" s="67" t="s">
        <v>62</v>
      </c>
      <c r="K112" s="54"/>
    </row>
    <row r="113" spans="1:11" hidden="1" x14ac:dyDescent="0.2">
      <c r="A113" s="52"/>
      <c r="B113" s="54"/>
      <c r="C113" s="54"/>
      <c r="D113" s="54"/>
      <c r="E113" s="56"/>
      <c r="F113" s="54"/>
      <c r="G113" s="54"/>
      <c r="H113" s="54"/>
      <c r="I113" s="54"/>
      <c r="J113" s="71"/>
      <c r="K113" s="54"/>
    </row>
    <row r="114" spans="1:11" ht="24" hidden="1" customHeight="1" x14ac:dyDescent="0.2">
      <c r="A114" s="52"/>
      <c r="B114" s="415" t="s">
        <v>177</v>
      </c>
      <c r="C114" s="416"/>
      <c r="D114" s="416"/>
      <c r="E114" s="417"/>
      <c r="F114" s="418" t="s">
        <v>19</v>
      </c>
      <c r="G114" s="72" t="s">
        <v>1</v>
      </c>
      <c r="H114" s="73" t="s">
        <v>0</v>
      </c>
      <c r="I114" s="402" t="s">
        <v>34</v>
      </c>
      <c r="J114" s="403"/>
      <c r="K114" s="54"/>
    </row>
    <row r="115" spans="1:11" ht="26.25" hidden="1" customHeight="1" x14ac:dyDescent="0.2">
      <c r="A115" s="52"/>
      <c r="B115" s="72" t="s">
        <v>23</v>
      </c>
      <c r="C115" s="72" t="s">
        <v>63</v>
      </c>
      <c r="D115" s="72" t="s">
        <v>64</v>
      </c>
      <c r="E115" s="72" t="s">
        <v>20</v>
      </c>
      <c r="F115" s="419"/>
      <c r="G115" s="74" t="e">
        <f>+H115-2</f>
        <v>#REF!</v>
      </c>
      <c r="H115" s="75" t="e">
        <f>EVEN(F116)</f>
        <v>#REF!</v>
      </c>
      <c r="I115" s="404"/>
      <c r="J115" s="405"/>
      <c r="K115" s="54"/>
    </row>
    <row r="116" spans="1:11" hidden="1" x14ac:dyDescent="0.2">
      <c r="A116" s="52"/>
      <c r="B116" s="76" t="e">
        <f>AVERAGE(D112,I112)</f>
        <v>#DIV/0!</v>
      </c>
      <c r="C116" s="76" t="e">
        <f>25.4*B116/13.61</f>
        <v>#DIV/0!</v>
      </c>
      <c r="D116" s="76" t="e">
        <f>+'A.2.2. Promedio diarios (T y P)'!#REF!</f>
        <v>#REF!</v>
      </c>
      <c r="E116" s="77" t="e">
        <f>1-(C116/D116)</f>
        <v>#DIV/0!</v>
      </c>
      <c r="F116" s="76" t="e">
        <f>+'A.2.2. Promedio diarios (T y P)'!#REF!</f>
        <v>#REF!</v>
      </c>
      <c r="G116" s="81"/>
      <c r="H116" s="82"/>
      <c r="I116" s="406" t="e">
        <f>-(H116-G116)/(H115-G115)*(H115-F116)+H116</f>
        <v>#REF!</v>
      </c>
      <c r="J116" s="407"/>
      <c r="K116" s="54"/>
    </row>
    <row r="117" spans="1:11" hidden="1" x14ac:dyDescent="0.2">
      <c r="A117" s="52"/>
      <c r="B117" s="52"/>
      <c r="C117" s="54"/>
      <c r="D117" s="54"/>
      <c r="E117" s="56"/>
      <c r="F117" s="54"/>
      <c r="G117" s="54"/>
      <c r="H117" s="54"/>
      <c r="I117" s="54"/>
      <c r="J117" s="71"/>
      <c r="K117" s="54"/>
    </row>
    <row r="118" spans="1:11" ht="18" hidden="1" x14ac:dyDescent="0.2">
      <c r="A118" s="52"/>
      <c r="B118" s="61" t="s">
        <v>159</v>
      </c>
      <c r="C118" s="412" t="s">
        <v>25</v>
      </c>
      <c r="D118" s="412"/>
      <c r="E118" s="410" t="e">
        <f>+'A.2.2. Promedio diarios (T y P)'!#REF!</f>
        <v>#REF!</v>
      </c>
      <c r="F118" s="410"/>
      <c r="G118" s="412" t="s">
        <v>26</v>
      </c>
      <c r="H118" s="412"/>
      <c r="I118" s="410" t="e">
        <f>+'A.2.2. Promedio diarios (T y P)'!#REF!</f>
        <v>#REF!</v>
      </c>
      <c r="J118" s="411"/>
      <c r="K118" s="62"/>
    </row>
    <row r="119" spans="1:11" s="11" customFormat="1" ht="6" hidden="1" customHeight="1" x14ac:dyDescent="0.2">
      <c r="A119" s="63"/>
      <c r="B119" s="64"/>
      <c r="C119" s="64"/>
      <c r="D119" s="64"/>
      <c r="E119" s="64"/>
      <c r="F119" s="64"/>
      <c r="G119" s="64"/>
      <c r="H119" s="64"/>
      <c r="I119" s="64"/>
      <c r="J119" s="64"/>
      <c r="K119" s="65"/>
    </row>
    <row r="120" spans="1:11" hidden="1" x14ac:dyDescent="0.2">
      <c r="A120" s="52"/>
      <c r="B120" s="413" t="s">
        <v>21</v>
      </c>
      <c r="C120" s="414"/>
      <c r="D120" s="66"/>
      <c r="E120" s="67" t="s">
        <v>62</v>
      </c>
      <c r="F120" s="68"/>
      <c r="G120" s="413" t="s">
        <v>22</v>
      </c>
      <c r="H120" s="414"/>
      <c r="I120" s="80"/>
      <c r="J120" s="67" t="s">
        <v>62</v>
      </c>
      <c r="K120" s="54"/>
    </row>
    <row r="121" spans="1:11" hidden="1" x14ac:dyDescent="0.2">
      <c r="A121" s="52"/>
      <c r="B121" s="54"/>
      <c r="C121" s="54"/>
      <c r="D121" s="54"/>
      <c r="E121" s="56"/>
      <c r="F121" s="54"/>
      <c r="G121" s="54"/>
      <c r="H121" s="54"/>
      <c r="I121" s="54"/>
      <c r="J121" s="71"/>
      <c r="K121" s="54"/>
    </row>
    <row r="122" spans="1:11" ht="24" hidden="1" customHeight="1" x14ac:dyDescent="0.2">
      <c r="A122" s="52"/>
      <c r="B122" s="415" t="s">
        <v>177</v>
      </c>
      <c r="C122" s="416"/>
      <c r="D122" s="416"/>
      <c r="E122" s="417"/>
      <c r="F122" s="418" t="s">
        <v>19</v>
      </c>
      <c r="G122" s="72" t="s">
        <v>1</v>
      </c>
      <c r="H122" s="73" t="s">
        <v>0</v>
      </c>
      <c r="I122" s="402" t="s">
        <v>34</v>
      </c>
      <c r="J122" s="403"/>
      <c r="K122" s="54"/>
    </row>
    <row r="123" spans="1:11" ht="26.25" hidden="1" customHeight="1" x14ac:dyDescent="0.2">
      <c r="A123" s="52"/>
      <c r="B123" s="72" t="s">
        <v>23</v>
      </c>
      <c r="C123" s="72" t="s">
        <v>63</v>
      </c>
      <c r="D123" s="72" t="s">
        <v>64</v>
      </c>
      <c r="E123" s="72" t="s">
        <v>20</v>
      </c>
      <c r="F123" s="419"/>
      <c r="G123" s="74" t="e">
        <f>+H123-2</f>
        <v>#REF!</v>
      </c>
      <c r="H123" s="75" t="e">
        <f>EVEN(F124)</f>
        <v>#REF!</v>
      </c>
      <c r="I123" s="404"/>
      <c r="J123" s="405"/>
      <c r="K123" s="54"/>
    </row>
    <row r="124" spans="1:11" hidden="1" x14ac:dyDescent="0.2">
      <c r="A124" s="52"/>
      <c r="B124" s="76" t="e">
        <f>AVERAGE(D120,I120)</f>
        <v>#DIV/0!</v>
      </c>
      <c r="C124" s="76" t="e">
        <f>25.4*B124/13.61</f>
        <v>#DIV/0!</v>
      </c>
      <c r="D124" s="76" t="e">
        <f>+'A.2.2. Promedio diarios (T y P)'!#REF!</f>
        <v>#REF!</v>
      </c>
      <c r="E124" s="77" t="e">
        <f>1-(C124/D124)</f>
        <v>#DIV/0!</v>
      </c>
      <c r="F124" s="76" t="e">
        <f>+'A.2.2. Promedio diarios (T y P)'!#REF!</f>
        <v>#REF!</v>
      </c>
      <c r="G124" s="81"/>
      <c r="H124" s="82"/>
      <c r="I124" s="406" t="e">
        <f>-(H124-G124)/(H123-G123)*(H123-F124)+H124</f>
        <v>#REF!</v>
      </c>
      <c r="J124" s="407"/>
      <c r="K124" s="54"/>
    </row>
    <row r="125" spans="1:11" hidden="1" x14ac:dyDescent="0.2">
      <c r="A125" s="52"/>
      <c r="B125" s="52"/>
      <c r="C125" s="54"/>
      <c r="D125" s="54"/>
      <c r="E125" s="56"/>
      <c r="F125" s="54"/>
      <c r="G125" s="54"/>
      <c r="H125" s="54"/>
      <c r="I125" s="54"/>
      <c r="J125" s="71"/>
      <c r="K125" s="54"/>
    </row>
    <row r="126" spans="1:11" ht="18" hidden="1" x14ac:dyDescent="0.2">
      <c r="A126" s="52"/>
      <c r="B126" s="61" t="s">
        <v>160</v>
      </c>
      <c r="C126" s="412" t="s">
        <v>25</v>
      </c>
      <c r="D126" s="412"/>
      <c r="E126" s="410" t="e">
        <f>+'A.2.2. Promedio diarios (T y P)'!#REF!</f>
        <v>#REF!</v>
      </c>
      <c r="F126" s="410"/>
      <c r="G126" s="412" t="s">
        <v>26</v>
      </c>
      <c r="H126" s="412"/>
      <c r="I126" s="410" t="e">
        <f>+'A.2.2. Promedio diarios (T y P)'!#REF!</f>
        <v>#REF!</v>
      </c>
      <c r="J126" s="411"/>
      <c r="K126" s="62"/>
    </row>
    <row r="127" spans="1:11" s="11" customFormat="1" ht="6" hidden="1" customHeight="1" x14ac:dyDescent="0.2">
      <c r="A127" s="63"/>
      <c r="B127" s="64"/>
      <c r="C127" s="64"/>
      <c r="D127" s="64"/>
      <c r="E127" s="64"/>
      <c r="F127" s="64"/>
      <c r="G127" s="64"/>
      <c r="H127" s="64"/>
      <c r="I127" s="64"/>
      <c r="J127" s="64"/>
      <c r="K127" s="65"/>
    </row>
    <row r="128" spans="1:11" hidden="1" x14ac:dyDescent="0.2">
      <c r="A128" s="52"/>
      <c r="B128" s="413" t="s">
        <v>21</v>
      </c>
      <c r="C128" s="414"/>
      <c r="D128" s="66"/>
      <c r="E128" s="67" t="s">
        <v>62</v>
      </c>
      <c r="F128" s="68"/>
      <c r="G128" s="413" t="s">
        <v>22</v>
      </c>
      <c r="H128" s="414"/>
      <c r="I128" s="80"/>
      <c r="J128" s="67" t="s">
        <v>62</v>
      </c>
      <c r="K128" s="54"/>
    </row>
    <row r="129" spans="1:11" hidden="1" x14ac:dyDescent="0.2">
      <c r="A129" s="52"/>
      <c r="B129" s="54"/>
      <c r="C129" s="54"/>
      <c r="D129" s="54"/>
      <c r="E129" s="56"/>
      <c r="F129" s="54"/>
      <c r="G129" s="54"/>
      <c r="H129" s="54"/>
      <c r="I129" s="54"/>
      <c r="J129" s="71"/>
      <c r="K129" s="54"/>
    </row>
    <row r="130" spans="1:11" ht="24" hidden="1" customHeight="1" x14ac:dyDescent="0.2">
      <c r="A130" s="52"/>
      <c r="B130" s="415" t="s">
        <v>177</v>
      </c>
      <c r="C130" s="416"/>
      <c r="D130" s="416"/>
      <c r="E130" s="417"/>
      <c r="F130" s="418" t="s">
        <v>19</v>
      </c>
      <c r="G130" s="72" t="s">
        <v>1</v>
      </c>
      <c r="H130" s="73" t="s">
        <v>0</v>
      </c>
      <c r="I130" s="402" t="s">
        <v>34</v>
      </c>
      <c r="J130" s="403"/>
      <c r="K130" s="54"/>
    </row>
    <row r="131" spans="1:11" ht="26.25" hidden="1" customHeight="1" x14ac:dyDescent="0.2">
      <c r="A131" s="52"/>
      <c r="B131" s="72" t="s">
        <v>23</v>
      </c>
      <c r="C131" s="72" t="s">
        <v>63</v>
      </c>
      <c r="D131" s="72" t="s">
        <v>64</v>
      </c>
      <c r="E131" s="72" t="s">
        <v>20</v>
      </c>
      <c r="F131" s="419"/>
      <c r="G131" s="74" t="e">
        <f>+H131-2</f>
        <v>#REF!</v>
      </c>
      <c r="H131" s="75" t="e">
        <f>EVEN(F132)</f>
        <v>#REF!</v>
      </c>
      <c r="I131" s="404"/>
      <c r="J131" s="405"/>
      <c r="K131" s="54"/>
    </row>
    <row r="132" spans="1:11" hidden="1" x14ac:dyDescent="0.2">
      <c r="A132" s="52"/>
      <c r="B132" s="76" t="e">
        <f>AVERAGE(D128,I128)</f>
        <v>#DIV/0!</v>
      </c>
      <c r="C132" s="76" t="e">
        <f>25.4*B132/13.61</f>
        <v>#DIV/0!</v>
      </c>
      <c r="D132" s="76" t="e">
        <f>+'A.2.2. Promedio diarios (T y P)'!#REF!</f>
        <v>#REF!</v>
      </c>
      <c r="E132" s="77" t="e">
        <f>1-(C132/D132)</f>
        <v>#DIV/0!</v>
      </c>
      <c r="F132" s="76" t="e">
        <f>+'A.2.2. Promedio diarios (T y P)'!#REF!</f>
        <v>#REF!</v>
      </c>
      <c r="G132" s="81"/>
      <c r="H132" s="82"/>
      <c r="I132" s="406" t="e">
        <f>-(H132-G132)/(H131-G131)*(H131-F132)+H132</f>
        <v>#REF!</v>
      </c>
      <c r="J132" s="407"/>
      <c r="K132" s="54"/>
    </row>
    <row r="133" spans="1:11" hidden="1" x14ac:dyDescent="0.2">
      <c r="A133" s="52"/>
      <c r="B133" s="52"/>
      <c r="C133" s="54"/>
      <c r="D133" s="54"/>
      <c r="E133" s="56"/>
      <c r="F133" s="54"/>
      <c r="G133" s="54"/>
      <c r="H133" s="54"/>
      <c r="I133" s="54"/>
      <c r="J133" s="71"/>
      <c r="K133" s="54"/>
    </row>
    <row r="134" spans="1:11" ht="18" hidden="1" x14ac:dyDescent="0.2">
      <c r="A134" s="52"/>
      <c r="B134" s="61" t="s">
        <v>161</v>
      </c>
      <c r="C134" s="412" t="s">
        <v>25</v>
      </c>
      <c r="D134" s="412"/>
      <c r="E134" s="410" t="e">
        <f>+'A.2.2. Promedio diarios (T y P)'!#REF!</f>
        <v>#REF!</v>
      </c>
      <c r="F134" s="410"/>
      <c r="G134" s="412" t="s">
        <v>26</v>
      </c>
      <c r="H134" s="412"/>
      <c r="I134" s="410" t="e">
        <f>+'A.2.2. Promedio diarios (T y P)'!#REF!</f>
        <v>#REF!</v>
      </c>
      <c r="J134" s="411"/>
      <c r="K134" s="62"/>
    </row>
    <row r="135" spans="1:11" s="11" customFormat="1" ht="6" hidden="1" customHeight="1" x14ac:dyDescent="0.2">
      <c r="A135" s="63"/>
      <c r="B135" s="64"/>
      <c r="C135" s="64"/>
      <c r="D135" s="64"/>
      <c r="E135" s="64"/>
      <c r="F135" s="64"/>
      <c r="G135" s="64"/>
      <c r="H135" s="64"/>
      <c r="I135" s="64"/>
      <c r="J135" s="64"/>
      <c r="K135" s="65"/>
    </row>
    <row r="136" spans="1:11" hidden="1" x14ac:dyDescent="0.2">
      <c r="A136" s="52"/>
      <c r="B136" s="413" t="s">
        <v>21</v>
      </c>
      <c r="C136" s="414"/>
      <c r="D136" s="66"/>
      <c r="E136" s="67" t="s">
        <v>62</v>
      </c>
      <c r="F136" s="68"/>
      <c r="G136" s="413" t="s">
        <v>22</v>
      </c>
      <c r="H136" s="414"/>
      <c r="I136" s="80"/>
      <c r="J136" s="67" t="s">
        <v>62</v>
      </c>
      <c r="K136" s="54"/>
    </row>
    <row r="137" spans="1:11" hidden="1" x14ac:dyDescent="0.2">
      <c r="A137" s="52"/>
      <c r="B137" s="54"/>
      <c r="C137" s="54"/>
      <c r="D137" s="54"/>
      <c r="E137" s="56"/>
      <c r="F137" s="54"/>
      <c r="G137" s="54"/>
      <c r="H137" s="54"/>
      <c r="I137" s="54"/>
      <c r="J137" s="71"/>
      <c r="K137" s="54"/>
    </row>
    <row r="138" spans="1:11" ht="24" hidden="1" customHeight="1" x14ac:dyDescent="0.2">
      <c r="A138" s="52"/>
      <c r="B138" s="415" t="s">
        <v>177</v>
      </c>
      <c r="C138" s="416"/>
      <c r="D138" s="416"/>
      <c r="E138" s="417"/>
      <c r="F138" s="418" t="s">
        <v>19</v>
      </c>
      <c r="G138" s="72" t="s">
        <v>1</v>
      </c>
      <c r="H138" s="73" t="s">
        <v>0</v>
      </c>
      <c r="I138" s="402" t="s">
        <v>34</v>
      </c>
      <c r="J138" s="403"/>
      <c r="K138" s="54"/>
    </row>
    <row r="139" spans="1:11" ht="26.25" hidden="1" customHeight="1" x14ac:dyDescent="0.2">
      <c r="A139" s="52"/>
      <c r="B139" s="72" t="s">
        <v>23</v>
      </c>
      <c r="C139" s="72" t="s">
        <v>63</v>
      </c>
      <c r="D139" s="72" t="s">
        <v>64</v>
      </c>
      <c r="E139" s="72" t="s">
        <v>20</v>
      </c>
      <c r="F139" s="419"/>
      <c r="G139" s="74" t="e">
        <f>+H139-2</f>
        <v>#REF!</v>
      </c>
      <c r="H139" s="75" t="e">
        <f>EVEN(F140)</f>
        <v>#REF!</v>
      </c>
      <c r="I139" s="404"/>
      <c r="J139" s="405"/>
      <c r="K139" s="54"/>
    </row>
    <row r="140" spans="1:11" hidden="1" x14ac:dyDescent="0.2">
      <c r="A140" s="52"/>
      <c r="B140" s="76" t="e">
        <f>AVERAGE(D136,I136)</f>
        <v>#DIV/0!</v>
      </c>
      <c r="C140" s="76" t="e">
        <f>25.4*B140/13.61</f>
        <v>#DIV/0!</v>
      </c>
      <c r="D140" s="76" t="e">
        <f>+'A.2.2. Promedio diarios (T y P)'!#REF!</f>
        <v>#REF!</v>
      </c>
      <c r="E140" s="77" t="e">
        <f>1-(C140/D140)</f>
        <v>#DIV/0!</v>
      </c>
      <c r="F140" s="76" t="e">
        <f>+'A.2.2. Promedio diarios (T y P)'!#REF!</f>
        <v>#REF!</v>
      </c>
      <c r="G140" s="81"/>
      <c r="H140" s="82"/>
      <c r="I140" s="406" t="e">
        <f>-(H140-G140)/(H139-G139)*(H139-F140)+H140</f>
        <v>#REF!</v>
      </c>
      <c r="J140" s="407"/>
      <c r="K140" s="54"/>
    </row>
    <row r="141" spans="1:11" hidden="1" x14ac:dyDescent="0.2">
      <c r="A141" s="52"/>
      <c r="B141" s="52"/>
      <c r="C141" s="54"/>
      <c r="D141" s="54"/>
      <c r="E141" s="56"/>
      <c r="F141" s="54"/>
      <c r="G141" s="54"/>
      <c r="H141" s="54"/>
      <c r="I141" s="54"/>
      <c r="J141" s="54"/>
      <c r="K141" s="54"/>
    </row>
    <row r="142" spans="1:11" x14ac:dyDescent="0.2">
      <c r="A142" s="52"/>
      <c r="B142" s="383" t="s">
        <v>13</v>
      </c>
      <c r="C142" s="383"/>
      <c r="D142" s="383"/>
      <c r="E142" s="383"/>
      <c r="F142" s="383"/>
      <c r="G142" s="383"/>
      <c r="H142" s="383"/>
      <c r="I142" s="383"/>
      <c r="J142" s="383"/>
      <c r="K142" s="54"/>
    </row>
    <row r="143" spans="1:11" ht="35.25" customHeight="1" x14ac:dyDescent="0.2">
      <c r="A143" s="52"/>
      <c r="B143" s="384" t="s">
        <v>173</v>
      </c>
      <c r="C143" s="384"/>
      <c r="D143" s="384"/>
      <c r="E143" s="384"/>
      <c r="F143" s="384"/>
      <c r="G143" s="384"/>
      <c r="H143" s="384"/>
      <c r="I143" s="384"/>
      <c r="J143" s="384"/>
      <c r="K143" s="54"/>
    </row>
  </sheetData>
  <mergeCells count="170">
    <mergeCell ref="B11:J11"/>
    <mergeCell ref="B7:C7"/>
    <mergeCell ref="D7:J7"/>
    <mergeCell ref="B24:C24"/>
    <mergeCell ref="G24:H24"/>
    <mergeCell ref="C22:D22"/>
    <mergeCell ref="E22:F22"/>
    <mergeCell ref="G22:H22"/>
    <mergeCell ref="I22:J22"/>
    <mergeCell ref="D17:E17"/>
    <mergeCell ref="F17:J17"/>
    <mergeCell ref="B19:J19"/>
    <mergeCell ref="B21:J21"/>
    <mergeCell ref="B15:C17"/>
    <mergeCell ref="D15:E15"/>
    <mergeCell ref="F15:J15"/>
    <mergeCell ref="D16:E16"/>
    <mergeCell ref="F16:J16"/>
    <mergeCell ref="I13:J13"/>
    <mergeCell ref="B13:C13"/>
    <mergeCell ref="B32:C32"/>
    <mergeCell ref="G32:H32"/>
    <mergeCell ref="B34:E34"/>
    <mergeCell ref="F34:F35"/>
    <mergeCell ref="C30:D30"/>
    <mergeCell ref="E30:F30"/>
    <mergeCell ref="G30:H30"/>
    <mergeCell ref="I30:J30"/>
    <mergeCell ref="B26:E26"/>
    <mergeCell ref="F26:F27"/>
    <mergeCell ref="C46:D46"/>
    <mergeCell ref="E46:F46"/>
    <mergeCell ref="G46:H46"/>
    <mergeCell ref="I46:J46"/>
    <mergeCell ref="B40:C40"/>
    <mergeCell ref="G40:H40"/>
    <mergeCell ref="B42:E42"/>
    <mergeCell ref="F42:F43"/>
    <mergeCell ref="C38:D38"/>
    <mergeCell ref="E38:F38"/>
    <mergeCell ref="G38:H38"/>
    <mergeCell ref="I38:J38"/>
    <mergeCell ref="B56:C56"/>
    <mergeCell ref="G56:H56"/>
    <mergeCell ref="B58:E58"/>
    <mergeCell ref="F58:F59"/>
    <mergeCell ref="C54:D54"/>
    <mergeCell ref="E54:F54"/>
    <mergeCell ref="G54:H54"/>
    <mergeCell ref="I54:J54"/>
    <mergeCell ref="B48:C48"/>
    <mergeCell ref="G48:H48"/>
    <mergeCell ref="B50:E50"/>
    <mergeCell ref="F50:F51"/>
    <mergeCell ref="C70:D70"/>
    <mergeCell ref="E70:F70"/>
    <mergeCell ref="G70:H70"/>
    <mergeCell ref="I70:J70"/>
    <mergeCell ref="B64:C64"/>
    <mergeCell ref="G64:H64"/>
    <mergeCell ref="B66:E66"/>
    <mergeCell ref="F66:F67"/>
    <mergeCell ref="C62:D62"/>
    <mergeCell ref="E62:F62"/>
    <mergeCell ref="G62:H62"/>
    <mergeCell ref="I62:J62"/>
    <mergeCell ref="I68:J68"/>
    <mergeCell ref="I66:J67"/>
    <mergeCell ref="C78:D78"/>
    <mergeCell ref="E78:F78"/>
    <mergeCell ref="G78:H78"/>
    <mergeCell ref="I78:J78"/>
    <mergeCell ref="B72:C72"/>
    <mergeCell ref="G72:H72"/>
    <mergeCell ref="B74:E74"/>
    <mergeCell ref="F74:F75"/>
    <mergeCell ref="I74:J75"/>
    <mergeCell ref="I76:J76"/>
    <mergeCell ref="C86:D86"/>
    <mergeCell ref="E86:F86"/>
    <mergeCell ref="G86:H86"/>
    <mergeCell ref="I86:J86"/>
    <mergeCell ref="I90:J91"/>
    <mergeCell ref="B80:C80"/>
    <mergeCell ref="G80:H80"/>
    <mergeCell ref="B82:E82"/>
    <mergeCell ref="F82:F83"/>
    <mergeCell ref="I82:J83"/>
    <mergeCell ref="B112:C112"/>
    <mergeCell ref="G112:H112"/>
    <mergeCell ref="B114:E114"/>
    <mergeCell ref="F114:F115"/>
    <mergeCell ref="I114:J115"/>
    <mergeCell ref="I116:J116"/>
    <mergeCell ref="I122:J123"/>
    <mergeCell ref="B88:C88"/>
    <mergeCell ref="G88:H88"/>
    <mergeCell ref="B90:E90"/>
    <mergeCell ref="F90:F91"/>
    <mergeCell ref="C94:D94"/>
    <mergeCell ref="E94:F94"/>
    <mergeCell ref="G94:H94"/>
    <mergeCell ref="E102:F102"/>
    <mergeCell ref="G102:H102"/>
    <mergeCell ref="I102:J102"/>
    <mergeCell ref="B96:C96"/>
    <mergeCell ref="G96:H96"/>
    <mergeCell ref="B98:E98"/>
    <mergeCell ref="F98:F99"/>
    <mergeCell ref="I98:J99"/>
    <mergeCell ref="I106:J107"/>
    <mergeCell ref="E126:F126"/>
    <mergeCell ref="G126:H126"/>
    <mergeCell ref="I126:J126"/>
    <mergeCell ref="B120:C120"/>
    <mergeCell ref="G120:H120"/>
    <mergeCell ref="B122:E122"/>
    <mergeCell ref="F122:F123"/>
    <mergeCell ref="C118:D118"/>
    <mergeCell ref="E118:F118"/>
    <mergeCell ref="G118:H118"/>
    <mergeCell ref="I118:J118"/>
    <mergeCell ref="B142:J142"/>
    <mergeCell ref="B143:J143"/>
    <mergeCell ref="F9:G9"/>
    <mergeCell ref="B9:C9"/>
    <mergeCell ref="I26:J27"/>
    <mergeCell ref="I28:J28"/>
    <mergeCell ref="I34:J35"/>
    <mergeCell ref="I36:J36"/>
    <mergeCell ref="B136:C136"/>
    <mergeCell ref="G136:H136"/>
    <mergeCell ref="B138:E138"/>
    <mergeCell ref="F138:F139"/>
    <mergeCell ref="C134:D134"/>
    <mergeCell ref="E134:F134"/>
    <mergeCell ref="G134:H134"/>
    <mergeCell ref="I134:J134"/>
    <mergeCell ref="B128:C128"/>
    <mergeCell ref="G128:H128"/>
    <mergeCell ref="B130:E130"/>
    <mergeCell ref="F130:F131"/>
    <mergeCell ref="C126:D126"/>
    <mergeCell ref="B106:E106"/>
    <mergeCell ref="F106:F107"/>
    <mergeCell ref="C102:D102"/>
    <mergeCell ref="B2:C5"/>
    <mergeCell ref="D2:J5"/>
    <mergeCell ref="I130:J131"/>
    <mergeCell ref="I138:J139"/>
    <mergeCell ref="I140:J140"/>
    <mergeCell ref="I132:J132"/>
    <mergeCell ref="I124:J124"/>
    <mergeCell ref="I84:J84"/>
    <mergeCell ref="I42:J43"/>
    <mergeCell ref="I44:J44"/>
    <mergeCell ref="I50:J51"/>
    <mergeCell ref="I52:J52"/>
    <mergeCell ref="I58:J59"/>
    <mergeCell ref="I60:J60"/>
    <mergeCell ref="I94:J94"/>
    <mergeCell ref="C110:D110"/>
    <mergeCell ref="E110:F110"/>
    <mergeCell ref="G110:H110"/>
    <mergeCell ref="I110:J110"/>
    <mergeCell ref="B104:C104"/>
    <mergeCell ref="G104:H104"/>
    <mergeCell ref="I108:J108"/>
    <mergeCell ref="I100:J100"/>
    <mergeCell ref="I92:J92"/>
  </mergeCells>
  <printOptions horizontalCentered="1"/>
  <pageMargins left="0.78740157480314965" right="0.78740157480314965" top="0.78740157480314965" bottom="0.78740157480314965" header="0.31496062992125984" footer="0.31496062992125984"/>
  <pageSetup paperSize="9" scale="5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workbookViewId="0"/>
  </sheetViews>
  <sheetFormatPr baseColWidth="10" defaultColWidth="11.42578125" defaultRowHeight="12.75" x14ac:dyDescent="0.2"/>
  <cols>
    <col min="1" max="1" width="2.28515625" style="1" customWidth="1"/>
    <col min="2" max="2" width="4.28515625" style="1" customWidth="1"/>
    <col min="3" max="3" width="11.7109375" style="1" customWidth="1"/>
    <col min="4" max="4" width="9.7109375" style="1" customWidth="1"/>
    <col min="5" max="6" width="18" style="1" customWidth="1"/>
    <col min="7" max="8" width="12.42578125" style="1" customWidth="1"/>
    <col min="9" max="9" width="9.140625" style="1" customWidth="1"/>
    <col min="10" max="10" width="9" style="1" customWidth="1"/>
    <col min="11" max="11" width="13.28515625" style="1" customWidth="1"/>
    <col min="12" max="12" width="15.7109375" style="1" bestFit="1" customWidth="1"/>
    <col min="13" max="13" width="13.85546875" style="1" customWidth="1"/>
    <col min="14" max="14" width="2.28515625" style="1" customWidth="1"/>
    <col min="15" max="16384" width="11.42578125" style="1"/>
  </cols>
  <sheetData>
    <row r="1" spans="1:14" s="7" customFormat="1" x14ac:dyDescent="0.2">
      <c r="A1" s="83"/>
      <c r="B1" s="83"/>
      <c r="C1" s="83"/>
      <c r="D1" s="83"/>
      <c r="E1" s="83"/>
      <c r="F1" s="84"/>
      <c r="G1" s="83"/>
      <c r="H1" s="83"/>
      <c r="I1" s="83"/>
      <c r="J1" s="83"/>
      <c r="K1" s="83"/>
      <c r="L1" s="83"/>
      <c r="M1" s="83"/>
      <c r="N1" s="96"/>
    </row>
    <row r="2" spans="1:14" s="7" customFormat="1" ht="12.75" customHeight="1" x14ac:dyDescent="0.2">
      <c r="A2" s="83"/>
      <c r="B2" s="452"/>
      <c r="C2" s="453"/>
      <c r="D2" s="454"/>
      <c r="E2" s="461" t="s">
        <v>220</v>
      </c>
      <c r="F2" s="462"/>
      <c r="G2" s="462"/>
      <c r="H2" s="462"/>
      <c r="I2" s="462"/>
      <c r="J2" s="462"/>
      <c r="K2" s="462"/>
      <c r="L2" s="462"/>
      <c r="M2" s="463"/>
      <c r="N2" s="96"/>
    </row>
    <row r="3" spans="1:14" s="7" customFormat="1" ht="12.75" customHeight="1" x14ac:dyDescent="0.2">
      <c r="A3" s="83"/>
      <c r="B3" s="455"/>
      <c r="C3" s="456"/>
      <c r="D3" s="457"/>
      <c r="E3" s="464"/>
      <c r="F3" s="465"/>
      <c r="G3" s="465"/>
      <c r="H3" s="465"/>
      <c r="I3" s="465"/>
      <c r="J3" s="465"/>
      <c r="K3" s="465"/>
      <c r="L3" s="465"/>
      <c r="M3" s="466"/>
      <c r="N3" s="96"/>
    </row>
    <row r="4" spans="1:14" s="7" customFormat="1" ht="12.75" customHeight="1" x14ac:dyDescent="0.2">
      <c r="A4" s="83"/>
      <c r="B4" s="455"/>
      <c r="C4" s="456"/>
      <c r="D4" s="457"/>
      <c r="E4" s="464"/>
      <c r="F4" s="465"/>
      <c r="G4" s="465"/>
      <c r="H4" s="465"/>
      <c r="I4" s="465"/>
      <c r="J4" s="465"/>
      <c r="K4" s="465"/>
      <c r="L4" s="465"/>
      <c r="M4" s="466"/>
      <c r="N4" s="96"/>
    </row>
    <row r="5" spans="1:14" s="7" customFormat="1" ht="13.5" customHeight="1" x14ac:dyDescent="0.2">
      <c r="A5" s="83"/>
      <c r="B5" s="458"/>
      <c r="C5" s="459"/>
      <c r="D5" s="460"/>
      <c r="E5" s="467"/>
      <c r="F5" s="468"/>
      <c r="G5" s="468"/>
      <c r="H5" s="468"/>
      <c r="I5" s="468"/>
      <c r="J5" s="468"/>
      <c r="K5" s="468"/>
      <c r="L5" s="468"/>
      <c r="M5" s="469"/>
      <c r="N5" s="96"/>
    </row>
    <row r="6" spans="1:14" s="7" customFormat="1" x14ac:dyDescent="0.2">
      <c r="A6" s="83"/>
      <c r="B6" s="83"/>
      <c r="C6" s="83"/>
      <c r="D6" s="83"/>
      <c r="E6" s="168"/>
      <c r="F6" s="84"/>
      <c r="G6" s="83"/>
      <c r="H6" s="83"/>
      <c r="I6" s="83"/>
      <c r="J6" s="168"/>
      <c r="K6" s="83"/>
      <c r="L6" s="83"/>
      <c r="M6" s="83"/>
      <c r="N6" s="96"/>
    </row>
    <row r="7" spans="1:14" s="4" customFormat="1" ht="30.6" customHeight="1" x14ac:dyDescent="0.2">
      <c r="A7" s="116"/>
      <c r="B7" s="392" t="s">
        <v>188</v>
      </c>
      <c r="C7" s="392"/>
      <c r="D7" s="392"/>
      <c r="E7" s="382" t="str">
        <f>+'A.2.1. Promedio meteorologia'!E6</f>
        <v>EVALUACIÓN DE SEGUIMIENTO DE LA CALIDAD DEL AIRE EN EL ÁMBITO DE LA ZONA INDUSTRIAL DE VENTANILLA - MI PERÚ, UBICADO EN LOS DISTRITOS DE VENTANILLA Y MI PERÚ, PROVINCIA CONSTITUCIONAL DEL CALLAO, DURANTE JULIO DE 2020</v>
      </c>
      <c r="F7" s="382"/>
      <c r="G7" s="382"/>
      <c r="H7" s="382"/>
      <c r="I7" s="382"/>
      <c r="J7" s="382"/>
      <c r="K7" s="382"/>
      <c r="L7" s="382"/>
      <c r="M7" s="382"/>
      <c r="N7" s="68"/>
    </row>
    <row r="8" spans="1:14" s="155" customFormat="1" ht="9.6" customHeight="1" x14ac:dyDescent="0.2">
      <c r="A8" s="68"/>
      <c r="B8" s="156"/>
      <c r="C8" s="156"/>
      <c r="D8" s="156"/>
      <c r="E8" s="157"/>
      <c r="F8" s="157"/>
      <c r="G8" s="157"/>
      <c r="H8" s="157"/>
      <c r="I8" s="157"/>
      <c r="J8" s="157"/>
      <c r="K8" s="157"/>
      <c r="L8" s="157"/>
      <c r="M8" s="157"/>
      <c r="N8" s="68"/>
    </row>
    <row r="9" spans="1:14" s="4" customFormat="1" ht="15.6" customHeight="1" x14ac:dyDescent="0.2">
      <c r="A9" s="116"/>
      <c r="B9" s="392" t="s">
        <v>236</v>
      </c>
      <c r="C9" s="392"/>
      <c r="D9" s="392"/>
      <c r="E9" s="381" t="str">
        <f>'A.2.1. Promedio meteorologia'!E8</f>
        <v>CA-VMP-6</v>
      </c>
      <c r="F9" s="381"/>
      <c r="G9" s="154"/>
      <c r="H9" s="392" t="s">
        <v>189</v>
      </c>
      <c r="I9" s="392"/>
      <c r="J9" s="470" t="str">
        <f>'A.2.1. Promedio meteorologia'!G8</f>
        <v>0001-7-2020-411</v>
      </c>
      <c r="K9" s="470"/>
      <c r="L9" s="470"/>
      <c r="M9" s="470"/>
      <c r="N9" s="68"/>
    </row>
    <row r="10" spans="1:14" ht="13.15" customHeight="1" thickBot="1" x14ac:dyDescent="0.25">
      <c r="A10" s="85"/>
      <c r="B10" s="85"/>
      <c r="C10" s="85"/>
      <c r="D10" s="85"/>
      <c r="E10" s="85"/>
      <c r="F10" s="85"/>
      <c r="G10" s="86"/>
      <c r="H10" s="86"/>
      <c r="I10" s="85"/>
      <c r="J10" s="85"/>
      <c r="K10" s="85"/>
      <c r="L10" s="85"/>
      <c r="M10" s="85"/>
      <c r="N10" s="87"/>
    </row>
    <row r="11" spans="1:14" ht="55.5" customHeight="1" thickBot="1" x14ac:dyDescent="0.25">
      <c r="A11" s="87"/>
      <c r="B11" s="194" t="s">
        <v>24</v>
      </c>
      <c r="C11" s="195" t="s">
        <v>2</v>
      </c>
      <c r="D11" s="195" t="s">
        <v>31</v>
      </c>
      <c r="E11" s="195" t="s">
        <v>27</v>
      </c>
      <c r="F11" s="195" t="s">
        <v>28</v>
      </c>
      <c r="G11" s="474" t="s">
        <v>178</v>
      </c>
      <c r="H11" s="475"/>
      <c r="I11" s="474" t="s">
        <v>238</v>
      </c>
      <c r="J11" s="475"/>
      <c r="K11" s="195" t="s">
        <v>186</v>
      </c>
      <c r="L11" s="195" t="s">
        <v>183</v>
      </c>
      <c r="M11" s="196" t="s">
        <v>30</v>
      </c>
      <c r="N11" s="87"/>
    </row>
    <row r="12" spans="1:14" x14ac:dyDescent="0.2">
      <c r="A12" s="87"/>
      <c r="B12" s="88">
        <v>1</v>
      </c>
      <c r="C12" s="471" t="s">
        <v>162</v>
      </c>
      <c r="D12" s="89">
        <v>431014</v>
      </c>
      <c r="E12" s="90">
        <f>+'A.2.2. Promedio diarios (T y P)'!D13</f>
        <v>0</v>
      </c>
      <c r="F12" s="90">
        <f>+'A.2.2. Promedio diarios (T y P)'!G13</f>
        <v>0</v>
      </c>
      <c r="G12" s="476">
        <f>+'A.2.2. Promedio diarios (T y P)'!M13</f>
        <v>0</v>
      </c>
      <c r="H12" s="477"/>
      <c r="I12" s="447" t="e">
        <f>+'A.2.3. Flujo promedio'!I28</f>
        <v>#DIV/0!</v>
      </c>
      <c r="J12" s="448"/>
      <c r="K12" s="91" t="e">
        <f t="shared" ref="K12:K26" si="0">+I12*G12</f>
        <v>#DIV/0!</v>
      </c>
      <c r="L12" s="275">
        <v>97400</v>
      </c>
      <c r="M12" s="224" t="e">
        <f>IF(L12="","",L12/K12)</f>
        <v>#DIV/0!</v>
      </c>
      <c r="N12" s="87"/>
    </row>
    <row r="13" spans="1:14" x14ac:dyDescent="0.2">
      <c r="A13" s="87"/>
      <c r="B13" s="92">
        <v>2</v>
      </c>
      <c r="C13" s="472"/>
      <c r="D13" s="78">
        <v>431015</v>
      </c>
      <c r="E13" s="93">
        <f>+'A.2.2. Promedio diarios (T y P)'!D20</f>
        <v>0</v>
      </c>
      <c r="F13" s="93">
        <f>+'A.2.2. Promedio diarios (T y P)'!G20</f>
        <v>0</v>
      </c>
      <c r="G13" s="439">
        <f>+'A.2.2. Promedio diarios (T y P)'!M20</f>
        <v>0</v>
      </c>
      <c r="H13" s="440"/>
      <c r="I13" s="443" t="e">
        <f>'A.2.3. Flujo promedio'!I36:J36</f>
        <v>#DIV/0!</v>
      </c>
      <c r="J13" s="444"/>
      <c r="K13" s="94" t="e">
        <f t="shared" si="0"/>
        <v>#DIV/0!</v>
      </c>
      <c r="L13" s="274">
        <v>76000</v>
      </c>
      <c r="M13" s="225" t="e">
        <f t="shared" ref="M13:M26" si="1">IF(L13="","",L13/K13)</f>
        <v>#DIV/0!</v>
      </c>
      <c r="N13" s="87"/>
    </row>
    <row r="14" spans="1:14" x14ac:dyDescent="0.2">
      <c r="A14" s="87"/>
      <c r="B14" s="92">
        <v>3</v>
      </c>
      <c r="C14" s="472"/>
      <c r="D14" s="78">
        <v>431016</v>
      </c>
      <c r="E14" s="93">
        <f>+'A.2.2. Promedio diarios (T y P)'!D27</f>
        <v>0</v>
      </c>
      <c r="F14" s="93">
        <f>+'A.2.2. Promedio diarios (T y P)'!G27</f>
        <v>0</v>
      </c>
      <c r="G14" s="439">
        <f>+'A.2.2. Promedio diarios (T y P)'!M27</f>
        <v>0</v>
      </c>
      <c r="H14" s="440"/>
      <c r="I14" s="443" t="e">
        <f>'A.2.3. Flujo promedio'!I44:J44</f>
        <v>#DIV/0!</v>
      </c>
      <c r="J14" s="444"/>
      <c r="K14" s="94" t="e">
        <f t="shared" si="0"/>
        <v>#DIV/0!</v>
      </c>
      <c r="L14" s="274">
        <v>92300</v>
      </c>
      <c r="M14" s="225" t="e">
        <f t="shared" si="1"/>
        <v>#DIV/0!</v>
      </c>
      <c r="N14" s="87"/>
    </row>
    <row r="15" spans="1:14" x14ac:dyDescent="0.2">
      <c r="A15" s="87"/>
      <c r="B15" s="92">
        <v>4</v>
      </c>
      <c r="C15" s="472"/>
      <c r="D15" s="78">
        <v>431017</v>
      </c>
      <c r="E15" s="93">
        <f>+'A.2.2. Promedio diarios (T y P)'!D34</f>
        <v>0</v>
      </c>
      <c r="F15" s="93">
        <f>+'A.2.2. Promedio diarios (T y P)'!G34</f>
        <v>0</v>
      </c>
      <c r="G15" s="439">
        <f>+'A.2.2. Promedio diarios (T y P)'!M34</f>
        <v>0</v>
      </c>
      <c r="H15" s="440"/>
      <c r="I15" s="443" t="e">
        <f>'A.2.3. Flujo promedio'!I52:J52</f>
        <v>#DIV/0!</v>
      </c>
      <c r="J15" s="444"/>
      <c r="K15" s="94" t="e">
        <f t="shared" si="0"/>
        <v>#DIV/0!</v>
      </c>
      <c r="L15" s="274">
        <v>118200</v>
      </c>
      <c r="M15" s="225" t="e">
        <f t="shared" si="1"/>
        <v>#DIV/0!</v>
      </c>
      <c r="N15" s="87"/>
    </row>
    <row r="16" spans="1:14" ht="13.5" thickBot="1" x14ac:dyDescent="0.25">
      <c r="A16" s="87"/>
      <c r="B16" s="162">
        <v>5</v>
      </c>
      <c r="C16" s="472"/>
      <c r="D16" s="78">
        <v>431018</v>
      </c>
      <c r="E16" s="164">
        <f>+'A.2.2. Promedio diarios (T y P)'!D41</f>
        <v>0</v>
      </c>
      <c r="F16" s="164">
        <f>+'A.2.2. Promedio diarios (T y P)'!G41</f>
        <v>0</v>
      </c>
      <c r="G16" s="478">
        <f>+'A.2.2. Promedio diarios (T y P)'!M41</f>
        <v>0</v>
      </c>
      <c r="H16" s="479"/>
      <c r="I16" s="443" t="e">
        <f>'A.2.3. Flujo promedio'!I60:J60</f>
        <v>#DIV/0!</v>
      </c>
      <c r="J16" s="444"/>
      <c r="K16" s="165" t="e">
        <f t="shared" si="0"/>
        <v>#DIV/0!</v>
      </c>
      <c r="L16" s="276">
        <v>122400</v>
      </c>
      <c r="M16" s="225" t="e">
        <f t="shared" si="1"/>
        <v>#DIV/0!</v>
      </c>
      <c r="N16" s="87"/>
    </row>
    <row r="17" spans="1:14" hidden="1" x14ac:dyDescent="0.2">
      <c r="A17" s="87"/>
      <c r="B17" s="202">
        <v>6</v>
      </c>
      <c r="C17" s="472"/>
      <c r="D17" s="78"/>
      <c r="E17" s="200" t="e">
        <f>+'A.2.2. Promedio diarios (T y P)'!#REF!</f>
        <v>#REF!</v>
      </c>
      <c r="F17" s="200" t="e">
        <f>+'A.2.2. Promedio diarios (T y P)'!#REF!</f>
        <v>#REF!</v>
      </c>
      <c r="G17" s="441" t="e">
        <f>+'A.2.2. Promedio diarios (T y P)'!#REF!</f>
        <v>#REF!</v>
      </c>
      <c r="H17" s="442"/>
      <c r="I17" s="443" t="e">
        <f>+#REF!</f>
        <v>#REF!</v>
      </c>
      <c r="J17" s="444"/>
      <c r="K17" s="199" t="e">
        <f t="shared" si="0"/>
        <v>#REF!</v>
      </c>
      <c r="L17" s="198"/>
      <c r="M17" s="101" t="str">
        <f t="shared" si="1"/>
        <v/>
      </c>
      <c r="N17" s="87"/>
    </row>
    <row r="18" spans="1:14" hidden="1" x14ac:dyDescent="0.2">
      <c r="A18" s="87"/>
      <c r="B18" s="92">
        <v>7</v>
      </c>
      <c r="C18" s="472"/>
      <c r="D18" s="78"/>
      <c r="E18" s="93" t="e">
        <f>+'A.2.2. Promedio diarios (T y P)'!#REF!</f>
        <v>#REF!</v>
      </c>
      <c r="F18" s="93" t="e">
        <f>+'A.2.2. Promedio diarios (T y P)'!#REF!</f>
        <v>#REF!</v>
      </c>
      <c r="G18" s="439" t="e">
        <f>+'A.2.2. Promedio diarios (T y P)'!#REF!</f>
        <v>#REF!</v>
      </c>
      <c r="H18" s="440"/>
      <c r="I18" s="443" t="e">
        <f>+#REF!</f>
        <v>#REF!</v>
      </c>
      <c r="J18" s="444"/>
      <c r="K18" s="94" t="e">
        <f t="shared" si="0"/>
        <v>#REF!</v>
      </c>
      <c r="L18" s="95"/>
      <c r="M18" s="101" t="str">
        <f t="shared" si="1"/>
        <v/>
      </c>
      <c r="N18" s="87"/>
    </row>
    <row r="19" spans="1:14" hidden="1" x14ac:dyDescent="0.2">
      <c r="A19" s="87"/>
      <c r="B19" s="92">
        <v>8</v>
      </c>
      <c r="C19" s="472"/>
      <c r="D19" s="78"/>
      <c r="E19" s="93" t="e">
        <f>+'A.2.2. Promedio diarios (T y P)'!#REF!</f>
        <v>#REF!</v>
      </c>
      <c r="F19" s="93" t="e">
        <f>+'A.2.2. Promedio diarios (T y P)'!#REF!</f>
        <v>#REF!</v>
      </c>
      <c r="G19" s="439" t="e">
        <f>+'A.2.2. Promedio diarios (T y P)'!#REF!</f>
        <v>#REF!</v>
      </c>
      <c r="H19" s="440"/>
      <c r="I19" s="443" t="e">
        <f>+#REF!</f>
        <v>#REF!</v>
      </c>
      <c r="J19" s="444"/>
      <c r="K19" s="94" t="e">
        <f t="shared" si="0"/>
        <v>#REF!</v>
      </c>
      <c r="L19" s="95"/>
      <c r="M19" s="101" t="str">
        <f t="shared" si="1"/>
        <v/>
      </c>
      <c r="N19" s="87"/>
    </row>
    <row r="20" spans="1:14" ht="13.15" hidden="1" customHeight="1" x14ac:dyDescent="0.2">
      <c r="A20" s="87"/>
      <c r="B20" s="92">
        <v>9</v>
      </c>
      <c r="C20" s="472"/>
      <c r="D20" s="78"/>
      <c r="E20" s="93" t="e">
        <f>+'A.2.2. Promedio diarios (T y P)'!#REF!</f>
        <v>#REF!</v>
      </c>
      <c r="F20" s="93" t="e">
        <f>+'A.2.2. Promedio diarios (T y P)'!#REF!</f>
        <v>#REF!</v>
      </c>
      <c r="G20" s="437" t="e">
        <f>+'A.2.2. Promedio diarios (T y P)'!#REF!</f>
        <v>#REF!</v>
      </c>
      <c r="H20" s="438"/>
      <c r="I20" s="443" t="e">
        <f>+#REF!</f>
        <v>#REF!</v>
      </c>
      <c r="J20" s="444"/>
      <c r="K20" s="94" t="e">
        <f t="shared" si="0"/>
        <v>#REF!</v>
      </c>
      <c r="L20" s="95"/>
      <c r="M20" s="101" t="str">
        <f t="shared" si="1"/>
        <v/>
      </c>
      <c r="N20" s="87"/>
    </row>
    <row r="21" spans="1:14" hidden="1" x14ac:dyDescent="0.2">
      <c r="A21" s="87"/>
      <c r="B21" s="92">
        <v>10</v>
      </c>
      <c r="C21" s="472"/>
      <c r="D21" s="78"/>
      <c r="E21" s="93" t="e">
        <f>+'A.2.2. Promedio diarios (T y P)'!#REF!</f>
        <v>#REF!</v>
      </c>
      <c r="F21" s="93">
        <f>+'A.2.2. Promedio diarios (T y P)'!G9</f>
        <v>0</v>
      </c>
      <c r="G21" s="437" t="e">
        <f>+'A.2.2. Promedio diarios (T y P)'!#REF!</f>
        <v>#REF!</v>
      </c>
      <c r="H21" s="438"/>
      <c r="I21" s="443" t="e">
        <f>+#REF!</f>
        <v>#REF!</v>
      </c>
      <c r="J21" s="444"/>
      <c r="K21" s="94" t="e">
        <f t="shared" si="0"/>
        <v>#REF!</v>
      </c>
      <c r="L21" s="95"/>
      <c r="M21" s="101" t="str">
        <f t="shared" si="1"/>
        <v/>
      </c>
      <c r="N21" s="87"/>
    </row>
    <row r="22" spans="1:14" hidden="1" x14ac:dyDescent="0.2">
      <c r="A22" s="87"/>
      <c r="B22" s="92">
        <v>11</v>
      </c>
      <c r="C22" s="472"/>
      <c r="D22" s="78"/>
      <c r="E22" s="93" t="e">
        <f>+'A.2.2. Promedio diarios (T y P)'!#REF!</f>
        <v>#REF!</v>
      </c>
      <c r="F22" s="93" t="e">
        <f>+'A.2.2. Promedio diarios (T y P)'!#REF!</f>
        <v>#REF!</v>
      </c>
      <c r="G22" s="437" t="e">
        <f>+'A.2.2. Promedio diarios (T y P)'!#REF!</f>
        <v>#REF!</v>
      </c>
      <c r="H22" s="438"/>
      <c r="I22" s="443" t="e">
        <f>+#REF!</f>
        <v>#REF!</v>
      </c>
      <c r="J22" s="444"/>
      <c r="K22" s="94" t="e">
        <f t="shared" si="0"/>
        <v>#REF!</v>
      </c>
      <c r="L22" s="95"/>
      <c r="M22" s="101" t="str">
        <f t="shared" si="1"/>
        <v/>
      </c>
      <c r="N22" s="87"/>
    </row>
    <row r="23" spans="1:14" hidden="1" x14ac:dyDescent="0.2">
      <c r="A23" s="87"/>
      <c r="B23" s="92">
        <v>12</v>
      </c>
      <c r="C23" s="472"/>
      <c r="D23" s="78"/>
      <c r="E23" s="93" t="e">
        <f>+'A.2.2. Promedio diarios (T y P)'!#REF!</f>
        <v>#REF!</v>
      </c>
      <c r="F23" s="93" t="e">
        <f>+'A.2.2. Promedio diarios (T y P)'!#REF!</f>
        <v>#REF!</v>
      </c>
      <c r="G23" s="437" t="e">
        <f>+'A.2.2. Promedio diarios (T y P)'!#REF!</f>
        <v>#REF!</v>
      </c>
      <c r="H23" s="438"/>
      <c r="I23" s="443" t="e">
        <f>+#REF!</f>
        <v>#REF!</v>
      </c>
      <c r="J23" s="444"/>
      <c r="K23" s="94" t="e">
        <f t="shared" si="0"/>
        <v>#REF!</v>
      </c>
      <c r="L23" s="95"/>
      <c r="M23" s="101" t="str">
        <f t="shared" si="1"/>
        <v/>
      </c>
      <c r="N23" s="87"/>
    </row>
    <row r="24" spans="1:14" hidden="1" x14ac:dyDescent="0.2">
      <c r="A24" s="87"/>
      <c r="B24" s="92">
        <v>13</v>
      </c>
      <c r="C24" s="472"/>
      <c r="D24" s="78"/>
      <c r="E24" s="93" t="e">
        <f>+'A.2.2. Promedio diarios (T y P)'!#REF!</f>
        <v>#REF!</v>
      </c>
      <c r="F24" s="93" t="e">
        <f>+'A.2.2. Promedio diarios (T y P)'!#REF!</f>
        <v>#REF!</v>
      </c>
      <c r="G24" s="437" t="e">
        <f>+'A.2.2. Promedio diarios (T y P)'!#REF!</f>
        <v>#REF!</v>
      </c>
      <c r="H24" s="438"/>
      <c r="I24" s="443" t="e">
        <f>+#REF!</f>
        <v>#REF!</v>
      </c>
      <c r="J24" s="444"/>
      <c r="K24" s="94" t="e">
        <f t="shared" si="0"/>
        <v>#REF!</v>
      </c>
      <c r="L24" s="95"/>
      <c r="M24" s="101" t="str">
        <f t="shared" si="1"/>
        <v/>
      </c>
      <c r="N24" s="87"/>
    </row>
    <row r="25" spans="1:14" hidden="1" x14ac:dyDescent="0.2">
      <c r="A25" s="87"/>
      <c r="B25" s="92">
        <v>14</v>
      </c>
      <c r="C25" s="472"/>
      <c r="D25" s="78"/>
      <c r="E25" s="93" t="e">
        <f>+'A.2.2. Promedio diarios (T y P)'!#REF!</f>
        <v>#REF!</v>
      </c>
      <c r="F25" s="93" t="e">
        <f>+'A.2.2. Promedio diarios (T y P)'!#REF!</f>
        <v>#REF!</v>
      </c>
      <c r="G25" s="437" t="e">
        <f>+'A.2.2. Promedio diarios (T y P)'!#REF!</f>
        <v>#REF!</v>
      </c>
      <c r="H25" s="438"/>
      <c r="I25" s="443" t="e">
        <f>+#REF!</f>
        <v>#REF!</v>
      </c>
      <c r="J25" s="444"/>
      <c r="K25" s="94" t="e">
        <f t="shared" si="0"/>
        <v>#REF!</v>
      </c>
      <c r="L25" s="95"/>
      <c r="M25" s="101" t="str">
        <f t="shared" si="1"/>
        <v/>
      </c>
      <c r="N25" s="87"/>
    </row>
    <row r="26" spans="1:14" ht="13.5" hidden="1" thickBot="1" x14ac:dyDescent="0.25">
      <c r="A26" s="87"/>
      <c r="B26" s="162">
        <v>15</v>
      </c>
      <c r="C26" s="473"/>
      <c r="D26" s="163"/>
      <c r="E26" s="164" t="e">
        <f>+'A.2.2. Promedio diarios (T y P)'!#REF!</f>
        <v>#REF!</v>
      </c>
      <c r="F26" s="164" t="e">
        <f>+'A.2.2. Promedio diarios (T y P)'!#REF!</f>
        <v>#REF!</v>
      </c>
      <c r="G26" s="480" t="e">
        <f>+'A.2.2. Promedio diarios (T y P)'!#REF!</f>
        <v>#REF!</v>
      </c>
      <c r="H26" s="481"/>
      <c r="I26" s="445" t="e">
        <f>+#REF!</f>
        <v>#REF!</v>
      </c>
      <c r="J26" s="446"/>
      <c r="K26" s="165" t="e">
        <f t="shared" si="0"/>
        <v>#REF!</v>
      </c>
      <c r="L26" s="166"/>
      <c r="M26" s="167" t="str">
        <f t="shared" si="1"/>
        <v/>
      </c>
      <c r="N26" s="87"/>
    </row>
    <row r="27" spans="1:14" ht="13.5" thickBot="1" x14ac:dyDescent="0.25">
      <c r="A27" s="85"/>
      <c r="B27" s="85"/>
      <c r="C27" s="197"/>
      <c r="D27" s="201"/>
      <c r="E27" s="85"/>
      <c r="F27" s="85"/>
      <c r="G27" s="85"/>
      <c r="H27" s="197"/>
      <c r="I27" s="197"/>
      <c r="J27" s="197"/>
      <c r="K27" s="85"/>
      <c r="L27" s="85"/>
      <c r="M27" s="197"/>
      <c r="N27" s="87"/>
    </row>
    <row r="28" spans="1:14" s="3" customFormat="1" x14ac:dyDescent="0.2">
      <c r="A28" s="52"/>
      <c r="B28" s="182" t="s">
        <v>13</v>
      </c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4"/>
      <c r="N28" s="54"/>
    </row>
    <row r="29" spans="1:14" s="3" customFormat="1" ht="67.5" customHeight="1" thickBot="1" x14ac:dyDescent="0.25">
      <c r="A29" s="52"/>
      <c r="B29" s="449" t="s">
        <v>234</v>
      </c>
      <c r="C29" s="450"/>
      <c r="D29" s="450"/>
      <c r="E29" s="450"/>
      <c r="F29" s="450"/>
      <c r="G29" s="450"/>
      <c r="H29" s="450"/>
      <c r="I29" s="450"/>
      <c r="J29" s="450"/>
      <c r="K29" s="450"/>
      <c r="L29" s="450"/>
      <c r="M29" s="451"/>
      <c r="N29" s="54"/>
    </row>
    <row r="30" spans="1:14" s="3" customFormat="1" ht="11.25" customHeight="1" x14ac:dyDescent="0.2">
      <c r="A30" s="52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4"/>
    </row>
    <row r="31" spans="1:14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4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</sheetData>
  <mergeCells count="42">
    <mergeCell ref="B29:M29"/>
    <mergeCell ref="B2:D5"/>
    <mergeCell ref="E2:M5"/>
    <mergeCell ref="J9:M9"/>
    <mergeCell ref="C12:C26"/>
    <mergeCell ref="G11:H11"/>
    <mergeCell ref="I11:J11"/>
    <mergeCell ref="G12:H12"/>
    <mergeCell ref="G13:H13"/>
    <mergeCell ref="G14:H14"/>
    <mergeCell ref="G15:H15"/>
    <mergeCell ref="B9:D9"/>
    <mergeCell ref="E9:F9"/>
    <mergeCell ref="G16:H16"/>
    <mergeCell ref="G26:H26"/>
    <mergeCell ref="G18:H18"/>
    <mergeCell ref="B7:D7"/>
    <mergeCell ref="I26:J26"/>
    <mergeCell ref="I17:J17"/>
    <mergeCell ref="I18:J18"/>
    <mergeCell ref="I19:J19"/>
    <mergeCell ref="I20:J20"/>
    <mergeCell ref="I21:J21"/>
    <mergeCell ref="E7:M7"/>
    <mergeCell ref="I22:J22"/>
    <mergeCell ref="I23:J23"/>
    <mergeCell ref="I24:J24"/>
    <mergeCell ref="I25:J25"/>
    <mergeCell ref="I12:J12"/>
    <mergeCell ref="G23:H23"/>
    <mergeCell ref="G24:H24"/>
    <mergeCell ref="G25:H25"/>
    <mergeCell ref="G22:H22"/>
    <mergeCell ref="G19:H19"/>
    <mergeCell ref="G20:H20"/>
    <mergeCell ref="G21:H21"/>
    <mergeCell ref="H9:I9"/>
    <mergeCell ref="G17:H17"/>
    <mergeCell ref="I13:J13"/>
    <mergeCell ref="I14:J14"/>
    <mergeCell ref="I15:J15"/>
    <mergeCell ref="I16:J16"/>
  </mergeCells>
  <printOptions horizontalCentered="1"/>
  <pageMargins left="0.98425196850393704" right="0.98425196850393704" top="0.78740157480314965" bottom="0.78740157480314965" header="0.31496062992125984" footer="0.31496062992125984"/>
  <pageSetup paperSize="9" scale="8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workbookViewId="0"/>
  </sheetViews>
  <sheetFormatPr baseColWidth="10" defaultColWidth="11.42578125" defaultRowHeight="12.75" x14ac:dyDescent="0.2"/>
  <cols>
    <col min="1" max="1" width="3.28515625" style="1" customWidth="1"/>
    <col min="2" max="2" width="4.28515625" style="1" customWidth="1"/>
    <col min="3" max="3" width="11.7109375" style="1" customWidth="1"/>
    <col min="4" max="4" width="9.7109375" style="1" customWidth="1"/>
    <col min="5" max="6" width="18.28515625" style="1" customWidth="1"/>
    <col min="7" max="8" width="13.140625" style="1" customWidth="1"/>
    <col min="9" max="9" width="17.7109375" style="1" customWidth="1"/>
    <col min="10" max="10" width="8.7109375" style="1" customWidth="1"/>
    <col min="11" max="11" width="5.5703125" style="1" customWidth="1"/>
    <col min="12" max="12" width="14.28515625" style="1" customWidth="1"/>
    <col min="13" max="13" width="14.5703125" style="1" customWidth="1"/>
    <col min="14" max="14" width="2.140625" style="1" customWidth="1"/>
    <col min="15" max="16384" width="11.42578125" style="1"/>
  </cols>
  <sheetData>
    <row r="1" spans="1:16" s="7" customFormat="1" ht="13.5" thickBot="1" x14ac:dyDescent="0.25">
      <c r="A1" s="83"/>
      <c r="B1" s="83"/>
      <c r="C1" s="83"/>
      <c r="D1" s="83"/>
      <c r="E1" s="83"/>
      <c r="F1" s="84"/>
      <c r="G1" s="83"/>
      <c r="H1" s="83"/>
      <c r="I1" s="83"/>
      <c r="J1" s="83"/>
      <c r="K1" s="83"/>
      <c r="L1" s="83"/>
      <c r="M1" s="83"/>
      <c r="N1" s="96"/>
    </row>
    <row r="2" spans="1:16" s="7" customFormat="1" ht="12.75" customHeight="1" x14ac:dyDescent="0.2">
      <c r="A2" s="83"/>
      <c r="B2" s="496"/>
      <c r="C2" s="497"/>
      <c r="D2" s="497"/>
      <c r="E2" s="501" t="s">
        <v>223</v>
      </c>
      <c r="F2" s="502"/>
      <c r="G2" s="502"/>
      <c r="H2" s="502"/>
      <c r="I2" s="502"/>
      <c r="J2" s="502"/>
      <c r="K2" s="502"/>
      <c r="L2" s="502"/>
      <c r="M2" s="503"/>
      <c r="N2" s="96"/>
    </row>
    <row r="3" spans="1:16" s="7" customFormat="1" ht="12.75" customHeight="1" x14ac:dyDescent="0.2">
      <c r="A3" s="83"/>
      <c r="B3" s="498"/>
      <c r="C3" s="456"/>
      <c r="D3" s="456"/>
      <c r="E3" s="504"/>
      <c r="F3" s="465"/>
      <c r="G3" s="465"/>
      <c r="H3" s="465"/>
      <c r="I3" s="465"/>
      <c r="J3" s="465"/>
      <c r="K3" s="465"/>
      <c r="L3" s="465"/>
      <c r="M3" s="505"/>
      <c r="N3" s="96"/>
    </row>
    <row r="4" spans="1:16" s="7" customFormat="1" ht="12.75" customHeight="1" x14ac:dyDescent="0.2">
      <c r="A4" s="83"/>
      <c r="B4" s="498"/>
      <c r="C4" s="456"/>
      <c r="D4" s="456"/>
      <c r="E4" s="504"/>
      <c r="F4" s="465"/>
      <c r="G4" s="465"/>
      <c r="H4" s="465"/>
      <c r="I4" s="465"/>
      <c r="J4" s="465"/>
      <c r="K4" s="465"/>
      <c r="L4" s="465"/>
      <c r="M4" s="505"/>
      <c r="N4" s="96"/>
    </row>
    <row r="5" spans="1:16" s="7" customFormat="1" ht="13.5" customHeight="1" thickBot="1" x14ac:dyDescent="0.25">
      <c r="A5" s="83"/>
      <c r="B5" s="499"/>
      <c r="C5" s="500"/>
      <c r="D5" s="500"/>
      <c r="E5" s="506"/>
      <c r="F5" s="507"/>
      <c r="G5" s="507"/>
      <c r="H5" s="507"/>
      <c r="I5" s="507"/>
      <c r="J5" s="507"/>
      <c r="K5" s="507"/>
      <c r="L5" s="507"/>
      <c r="M5" s="508"/>
      <c r="N5" s="96"/>
    </row>
    <row r="6" spans="1:16" s="7" customFormat="1" ht="9.6" customHeight="1" x14ac:dyDescent="0.2">
      <c r="A6" s="83"/>
      <c r="B6" s="83"/>
      <c r="C6" s="83"/>
      <c r="D6" s="83"/>
      <c r="E6" s="83"/>
      <c r="F6" s="84"/>
      <c r="G6" s="83"/>
      <c r="H6" s="83"/>
      <c r="I6" s="83"/>
      <c r="J6" s="83"/>
      <c r="K6" s="83"/>
      <c r="L6" s="83"/>
      <c r="M6" s="83"/>
      <c r="N6" s="96"/>
    </row>
    <row r="7" spans="1:16" s="4" customFormat="1" ht="30.6" customHeight="1" x14ac:dyDescent="0.2">
      <c r="A7" s="116"/>
      <c r="B7" s="106" t="s">
        <v>32</v>
      </c>
      <c r="C7" s="106"/>
      <c r="D7" s="106"/>
      <c r="E7" s="484" t="str">
        <f>+'A.2.1. Promedio meteorologia'!E6</f>
        <v>EVALUACIÓN DE SEGUIMIENTO DE LA CALIDAD DEL AIRE EN EL ÁMBITO DE LA ZONA INDUSTRIAL DE VENTANILLA - MI PERÚ, UBICADO EN LOS DISTRITOS DE VENTANILLA Y MI PERÚ, PROVINCIA CONSTITUCIONAL DEL CALLAO, DURANTE JULIO DE 2020</v>
      </c>
      <c r="F7" s="484"/>
      <c r="G7" s="484"/>
      <c r="H7" s="484"/>
      <c r="I7" s="484"/>
      <c r="J7" s="484"/>
      <c r="K7" s="484"/>
      <c r="L7" s="484"/>
      <c r="M7" s="484"/>
      <c r="N7" s="68"/>
    </row>
    <row r="8" spans="1:16" s="158" customFormat="1" ht="9.6" customHeight="1" x14ac:dyDescent="0.2">
      <c r="A8" s="128"/>
      <c r="B8" s="159"/>
      <c r="C8" s="159"/>
      <c r="D8" s="159"/>
      <c r="E8" s="160"/>
      <c r="F8" s="160"/>
      <c r="G8" s="160"/>
      <c r="H8" s="160"/>
      <c r="I8" s="160"/>
      <c r="J8" s="160"/>
      <c r="K8" s="160"/>
      <c r="L8" s="160"/>
      <c r="M8" s="160"/>
      <c r="N8" s="128"/>
    </row>
    <row r="9" spans="1:16" s="4" customFormat="1" ht="15.6" customHeight="1" x14ac:dyDescent="0.2">
      <c r="A9" s="116"/>
      <c r="B9" s="392" t="s">
        <v>236</v>
      </c>
      <c r="C9" s="392"/>
      <c r="D9" s="392"/>
      <c r="E9" s="381" t="str">
        <f>+'A.2.4. Cálculo PM10 y VM'!E9:F9</f>
        <v>CA-VMP-6</v>
      </c>
      <c r="F9" s="381"/>
      <c r="G9" s="154"/>
      <c r="H9" s="392" t="s">
        <v>189</v>
      </c>
      <c r="I9" s="392"/>
      <c r="J9" s="381" t="str">
        <f>+'A.2.3. Flujo promedio'!H9</f>
        <v>0001-7-2020-411</v>
      </c>
      <c r="K9" s="381"/>
      <c r="L9" s="381"/>
      <c r="M9" s="381"/>
      <c r="N9" s="68"/>
    </row>
    <row r="10" spans="1:16" ht="13.9" customHeight="1" thickBot="1" x14ac:dyDescent="0.25">
      <c r="A10" s="85"/>
      <c r="B10" s="85"/>
      <c r="C10" s="85"/>
      <c r="D10" s="85"/>
      <c r="E10" s="85"/>
      <c r="F10" s="85"/>
      <c r="G10" s="86"/>
      <c r="H10" s="85"/>
      <c r="I10" s="85"/>
      <c r="J10" s="87"/>
      <c r="K10" s="85"/>
      <c r="L10" s="85"/>
      <c r="M10" s="85"/>
      <c r="N10" s="87"/>
    </row>
    <row r="11" spans="1:16" ht="42.75" customHeight="1" x14ac:dyDescent="0.2">
      <c r="A11" s="87"/>
      <c r="B11" s="97" t="s">
        <v>24</v>
      </c>
      <c r="C11" s="98" t="s">
        <v>2</v>
      </c>
      <c r="D11" s="98" t="s">
        <v>31</v>
      </c>
      <c r="E11" s="98" t="s">
        <v>27</v>
      </c>
      <c r="F11" s="98" t="s">
        <v>28</v>
      </c>
      <c r="G11" s="485" t="s">
        <v>178</v>
      </c>
      <c r="H11" s="486"/>
      <c r="I11" s="98" t="s">
        <v>185</v>
      </c>
      <c r="J11" s="485" t="s">
        <v>184</v>
      </c>
      <c r="K11" s="486"/>
      <c r="L11" s="98" t="s">
        <v>183</v>
      </c>
      <c r="M11" s="99" t="s">
        <v>30</v>
      </c>
      <c r="N11" s="87"/>
    </row>
    <row r="12" spans="1:16" x14ac:dyDescent="0.2">
      <c r="A12" s="87"/>
      <c r="B12" s="92">
        <v>1</v>
      </c>
      <c r="C12" s="487" t="s">
        <v>149</v>
      </c>
      <c r="D12" s="78" t="s">
        <v>131</v>
      </c>
      <c r="E12" s="93" t="s">
        <v>131</v>
      </c>
      <c r="F12" s="93" t="s">
        <v>131</v>
      </c>
      <c r="G12" s="439" t="s">
        <v>131</v>
      </c>
      <c r="H12" s="440"/>
      <c r="I12" s="100" t="s">
        <v>131</v>
      </c>
      <c r="J12" s="482" t="s">
        <v>131</v>
      </c>
      <c r="K12" s="483"/>
      <c r="L12" s="95" t="s">
        <v>131</v>
      </c>
      <c r="M12" s="101" t="s">
        <v>131</v>
      </c>
      <c r="N12" s="87"/>
      <c r="P12" s="207"/>
    </row>
    <row r="13" spans="1:16" x14ac:dyDescent="0.2">
      <c r="A13" s="87"/>
      <c r="B13" s="92">
        <v>2</v>
      </c>
      <c r="C13" s="488"/>
      <c r="D13" s="78" t="s">
        <v>131</v>
      </c>
      <c r="E13" s="93" t="s">
        <v>131</v>
      </c>
      <c r="F13" s="93" t="s">
        <v>131</v>
      </c>
      <c r="G13" s="439" t="s">
        <v>131</v>
      </c>
      <c r="H13" s="440"/>
      <c r="I13" s="100" t="s">
        <v>131</v>
      </c>
      <c r="J13" s="482" t="s">
        <v>131</v>
      </c>
      <c r="K13" s="483"/>
      <c r="L13" s="95" t="s">
        <v>131</v>
      </c>
      <c r="M13" s="101" t="s">
        <v>131</v>
      </c>
      <c r="N13" s="87"/>
      <c r="P13" s="207"/>
    </row>
    <row r="14" spans="1:16" x14ac:dyDescent="0.2">
      <c r="A14" s="87"/>
      <c r="B14" s="92">
        <v>3</v>
      </c>
      <c r="C14" s="488"/>
      <c r="D14" s="78" t="s">
        <v>131</v>
      </c>
      <c r="E14" s="93" t="s">
        <v>131</v>
      </c>
      <c r="F14" s="93" t="s">
        <v>131</v>
      </c>
      <c r="G14" s="439" t="s">
        <v>131</v>
      </c>
      <c r="H14" s="440"/>
      <c r="I14" s="100" t="s">
        <v>131</v>
      </c>
      <c r="J14" s="482" t="s">
        <v>131</v>
      </c>
      <c r="K14" s="483"/>
      <c r="L14" s="95" t="s">
        <v>131</v>
      </c>
      <c r="M14" s="101" t="s">
        <v>131</v>
      </c>
      <c r="N14" s="87"/>
      <c r="P14" s="207"/>
    </row>
    <row r="15" spans="1:16" x14ac:dyDescent="0.2">
      <c r="A15" s="87"/>
      <c r="B15" s="92">
        <v>4</v>
      </c>
      <c r="C15" s="488"/>
      <c r="D15" s="78" t="s">
        <v>131</v>
      </c>
      <c r="E15" s="93" t="s">
        <v>131</v>
      </c>
      <c r="F15" s="93" t="s">
        <v>131</v>
      </c>
      <c r="G15" s="439" t="s">
        <v>131</v>
      </c>
      <c r="H15" s="440"/>
      <c r="I15" s="100" t="s">
        <v>131</v>
      </c>
      <c r="J15" s="482" t="s">
        <v>131</v>
      </c>
      <c r="K15" s="483"/>
      <c r="L15" s="95" t="s">
        <v>131</v>
      </c>
      <c r="M15" s="101" t="s">
        <v>131</v>
      </c>
      <c r="N15" s="87"/>
      <c r="P15" s="207"/>
    </row>
    <row r="16" spans="1:16" ht="13.5" thickBot="1" x14ac:dyDescent="0.25">
      <c r="A16" s="87"/>
      <c r="B16" s="92">
        <v>5</v>
      </c>
      <c r="C16" s="488"/>
      <c r="D16" s="78" t="s">
        <v>131</v>
      </c>
      <c r="E16" s="93" t="s">
        <v>131</v>
      </c>
      <c r="F16" s="93" t="s">
        <v>131</v>
      </c>
      <c r="G16" s="478" t="s">
        <v>131</v>
      </c>
      <c r="H16" s="479"/>
      <c r="I16" s="100" t="s">
        <v>131</v>
      </c>
      <c r="J16" s="482" t="s">
        <v>131</v>
      </c>
      <c r="K16" s="483"/>
      <c r="L16" s="166" t="s">
        <v>131</v>
      </c>
      <c r="M16" s="101" t="s">
        <v>131</v>
      </c>
      <c r="N16" s="87"/>
      <c r="P16" s="207"/>
    </row>
    <row r="17" spans="1:14" hidden="1" x14ac:dyDescent="0.2">
      <c r="A17" s="87"/>
      <c r="B17" s="92">
        <v>6</v>
      </c>
      <c r="C17" s="488"/>
      <c r="D17" s="78"/>
      <c r="E17" s="93"/>
      <c r="F17" s="93"/>
      <c r="G17" s="441">
        <f t="shared" ref="G17:G26" si="0">(F17-E17)*60*24</f>
        <v>0</v>
      </c>
      <c r="H17" s="442"/>
      <c r="I17" s="102"/>
      <c r="J17" s="482"/>
      <c r="K17" s="483">
        <v>23.51</v>
      </c>
      <c r="L17" s="198"/>
      <c r="M17" s="101" t="str">
        <f t="shared" ref="M17:M19" si="1">IF(L17="","",L17/K17)</f>
        <v/>
      </c>
      <c r="N17" s="87"/>
    </row>
    <row r="18" spans="1:14" hidden="1" x14ac:dyDescent="0.2">
      <c r="A18" s="87"/>
      <c r="B18" s="92">
        <v>7</v>
      </c>
      <c r="C18" s="488"/>
      <c r="D18" s="78"/>
      <c r="E18" s="93"/>
      <c r="F18" s="93"/>
      <c r="G18" s="439">
        <f t="shared" si="0"/>
        <v>0</v>
      </c>
      <c r="H18" s="440"/>
      <c r="I18" s="102"/>
      <c r="J18" s="482"/>
      <c r="K18" s="483">
        <v>23.51</v>
      </c>
      <c r="L18" s="95"/>
      <c r="M18" s="101" t="str">
        <f t="shared" si="1"/>
        <v/>
      </c>
      <c r="N18" s="87"/>
    </row>
    <row r="19" spans="1:14" hidden="1" x14ac:dyDescent="0.2">
      <c r="A19" s="87"/>
      <c r="B19" s="92">
        <v>8</v>
      </c>
      <c r="C19" s="488"/>
      <c r="D19" s="78"/>
      <c r="E19" s="93"/>
      <c r="F19" s="93"/>
      <c r="G19" s="439">
        <f t="shared" si="0"/>
        <v>0</v>
      </c>
      <c r="H19" s="440"/>
      <c r="I19" s="102"/>
      <c r="J19" s="482"/>
      <c r="K19" s="483">
        <v>23.52</v>
      </c>
      <c r="L19" s="95"/>
      <c r="M19" s="101" t="str">
        <f t="shared" si="1"/>
        <v/>
      </c>
      <c r="N19" s="87"/>
    </row>
    <row r="20" spans="1:14" hidden="1" x14ac:dyDescent="0.2">
      <c r="A20" s="87"/>
      <c r="B20" s="92">
        <v>9</v>
      </c>
      <c r="C20" s="488"/>
      <c r="D20" s="78"/>
      <c r="E20" s="93"/>
      <c r="F20" s="93"/>
      <c r="G20" s="439">
        <f t="shared" si="0"/>
        <v>0</v>
      </c>
      <c r="H20" s="440"/>
      <c r="I20" s="102"/>
      <c r="J20" s="482"/>
      <c r="K20" s="483"/>
      <c r="L20" s="95"/>
      <c r="M20" s="101" t="str">
        <f t="shared" ref="M20:M26" si="2">IF(L20="","",L20/K20)</f>
        <v/>
      </c>
      <c r="N20" s="87"/>
    </row>
    <row r="21" spans="1:14" hidden="1" x14ac:dyDescent="0.2">
      <c r="A21" s="87"/>
      <c r="B21" s="92">
        <v>10</v>
      </c>
      <c r="C21" s="488"/>
      <c r="D21" s="78"/>
      <c r="E21" s="93"/>
      <c r="F21" s="93"/>
      <c r="G21" s="439">
        <f t="shared" si="0"/>
        <v>0</v>
      </c>
      <c r="H21" s="440"/>
      <c r="I21" s="102"/>
      <c r="J21" s="482"/>
      <c r="K21" s="483"/>
      <c r="L21" s="95"/>
      <c r="M21" s="101" t="str">
        <f t="shared" si="2"/>
        <v/>
      </c>
      <c r="N21" s="87"/>
    </row>
    <row r="22" spans="1:14" hidden="1" x14ac:dyDescent="0.2">
      <c r="A22" s="87"/>
      <c r="B22" s="92">
        <v>11</v>
      </c>
      <c r="C22" s="488"/>
      <c r="D22" s="78"/>
      <c r="E22" s="93"/>
      <c r="F22" s="93"/>
      <c r="G22" s="439">
        <f t="shared" si="0"/>
        <v>0</v>
      </c>
      <c r="H22" s="440"/>
      <c r="I22" s="102"/>
      <c r="J22" s="482"/>
      <c r="K22" s="483"/>
      <c r="L22" s="95"/>
      <c r="M22" s="101" t="str">
        <f t="shared" si="2"/>
        <v/>
      </c>
      <c r="N22" s="87"/>
    </row>
    <row r="23" spans="1:14" hidden="1" x14ac:dyDescent="0.2">
      <c r="A23" s="87"/>
      <c r="B23" s="92">
        <v>12</v>
      </c>
      <c r="C23" s="488"/>
      <c r="D23" s="78"/>
      <c r="E23" s="93"/>
      <c r="F23" s="93"/>
      <c r="G23" s="439">
        <f t="shared" si="0"/>
        <v>0</v>
      </c>
      <c r="H23" s="440"/>
      <c r="I23" s="102"/>
      <c r="J23" s="482"/>
      <c r="K23" s="483"/>
      <c r="L23" s="95"/>
      <c r="M23" s="101" t="str">
        <f t="shared" si="2"/>
        <v/>
      </c>
      <c r="N23" s="87"/>
    </row>
    <row r="24" spans="1:14" hidden="1" x14ac:dyDescent="0.2">
      <c r="A24" s="87"/>
      <c r="B24" s="92">
        <v>13</v>
      </c>
      <c r="C24" s="488"/>
      <c r="D24" s="78"/>
      <c r="E24" s="93"/>
      <c r="F24" s="93"/>
      <c r="G24" s="439">
        <f t="shared" si="0"/>
        <v>0</v>
      </c>
      <c r="H24" s="440"/>
      <c r="I24" s="102"/>
      <c r="J24" s="482"/>
      <c r="K24" s="483"/>
      <c r="L24" s="95"/>
      <c r="M24" s="101" t="str">
        <f t="shared" si="2"/>
        <v/>
      </c>
      <c r="N24" s="87"/>
    </row>
    <row r="25" spans="1:14" hidden="1" x14ac:dyDescent="0.2">
      <c r="A25" s="87"/>
      <c r="B25" s="92">
        <v>14</v>
      </c>
      <c r="C25" s="488"/>
      <c r="D25" s="78"/>
      <c r="E25" s="93"/>
      <c r="F25" s="93"/>
      <c r="G25" s="439">
        <f t="shared" si="0"/>
        <v>0</v>
      </c>
      <c r="H25" s="440"/>
      <c r="I25" s="102"/>
      <c r="J25" s="482"/>
      <c r="K25" s="483"/>
      <c r="L25" s="95"/>
      <c r="M25" s="101" t="str">
        <f t="shared" si="2"/>
        <v/>
      </c>
      <c r="N25" s="87"/>
    </row>
    <row r="26" spans="1:14" ht="13.5" hidden="1" thickBot="1" x14ac:dyDescent="0.25">
      <c r="A26" s="87"/>
      <c r="B26" s="162">
        <v>15</v>
      </c>
      <c r="C26" s="489"/>
      <c r="D26" s="163"/>
      <c r="E26" s="164"/>
      <c r="F26" s="164"/>
      <c r="G26" s="478">
        <f t="shared" si="0"/>
        <v>0</v>
      </c>
      <c r="H26" s="479"/>
      <c r="I26" s="169"/>
      <c r="J26" s="509"/>
      <c r="K26" s="510"/>
      <c r="L26" s="166"/>
      <c r="M26" s="167" t="str">
        <f t="shared" si="2"/>
        <v/>
      </c>
      <c r="N26" s="87"/>
    </row>
    <row r="27" spans="1:14" ht="13.5" thickBot="1" x14ac:dyDescent="0.25">
      <c r="A27" s="85"/>
      <c r="B27" s="197"/>
      <c r="C27" s="197"/>
      <c r="D27" s="201"/>
      <c r="E27" s="197"/>
      <c r="F27" s="197"/>
      <c r="G27" s="85"/>
      <c r="H27" s="85"/>
      <c r="I27" s="197"/>
      <c r="J27" s="201"/>
      <c r="K27" s="197"/>
      <c r="L27" s="85"/>
      <c r="M27" s="197"/>
      <c r="N27" s="87"/>
    </row>
    <row r="28" spans="1:14" s="3" customFormat="1" x14ac:dyDescent="0.2">
      <c r="A28" s="52"/>
      <c r="B28" s="490" t="s">
        <v>13</v>
      </c>
      <c r="C28" s="491"/>
      <c r="D28" s="491"/>
      <c r="E28" s="491"/>
      <c r="F28" s="491"/>
      <c r="G28" s="491"/>
      <c r="H28" s="491"/>
      <c r="I28" s="491"/>
      <c r="J28" s="491"/>
      <c r="K28" s="491"/>
      <c r="L28" s="491"/>
      <c r="M28" s="492"/>
      <c r="N28" s="54"/>
    </row>
    <row r="29" spans="1:14" s="3" customFormat="1" ht="48" customHeight="1" thickBot="1" x14ac:dyDescent="0.25">
      <c r="A29" s="52"/>
      <c r="B29" s="493" t="s">
        <v>206</v>
      </c>
      <c r="C29" s="494"/>
      <c r="D29" s="494"/>
      <c r="E29" s="494"/>
      <c r="F29" s="494"/>
      <c r="G29" s="494"/>
      <c r="H29" s="494"/>
      <c r="I29" s="494"/>
      <c r="J29" s="494"/>
      <c r="K29" s="494"/>
      <c r="L29" s="494"/>
      <c r="M29" s="495"/>
      <c r="N29" s="54"/>
    </row>
    <row r="30" spans="1:14" s="3" customFormat="1" ht="11.25" customHeight="1" x14ac:dyDescent="0.2">
      <c r="A30" s="52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4"/>
    </row>
    <row r="31" spans="1:14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4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</sheetData>
  <mergeCells count="42">
    <mergeCell ref="B9:D9"/>
    <mergeCell ref="B29:M29"/>
    <mergeCell ref="B2:D5"/>
    <mergeCell ref="E2:M5"/>
    <mergeCell ref="H9:I9"/>
    <mergeCell ref="J9:M9"/>
    <mergeCell ref="J11:K11"/>
    <mergeCell ref="J12:K12"/>
    <mergeCell ref="J13:K13"/>
    <mergeCell ref="J14:K14"/>
    <mergeCell ref="J15:K15"/>
    <mergeCell ref="J16:K16"/>
    <mergeCell ref="J17:K17"/>
    <mergeCell ref="J25:K25"/>
    <mergeCell ref="J19:K19"/>
    <mergeCell ref="J26:K26"/>
    <mergeCell ref="C12:C26"/>
    <mergeCell ref="J23:K23"/>
    <mergeCell ref="J24:K24"/>
    <mergeCell ref="G15:H15"/>
    <mergeCell ref="B28:M28"/>
    <mergeCell ref="J21:K21"/>
    <mergeCell ref="J22:K22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J18:K18"/>
    <mergeCell ref="J20:K20"/>
    <mergeCell ref="E7:M7"/>
    <mergeCell ref="G11:H11"/>
    <mergeCell ref="G12:H12"/>
    <mergeCell ref="G13:H13"/>
    <mergeCell ref="G14:H14"/>
    <mergeCell ref="E9:F9"/>
  </mergeCells>
  <printOptions horizontalCentered="1"/>
  <pageMargins left="0.98425196850393704" right="0.98425196850393704" top="0.78740157480314965" bottom="0.78740157480314965" header="0.31496062992125984" footer="0.31496062992125984"/>
  <pageSetup paperSize="9" scale="81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0"/>
  <sheetViews>
    <sheetView workbookViewId="0"/>
  </sheetViews>
  <sheetFormatPr baseColWidth="10" defaultColWidth="11.42578125" defaultRowHeight="12" x14ac:dyDescent="0.2"/>
  <cols>
    <col min="1" max="1" width="2.140625" style="12" customWidth="1"/>
    <col min="2" max="2" width="10.42578125" style="13" customWidth="1"/>
    <col min="3" max="3" width="6.42578125" style="13" customWidth="1"/>
    <col min="4" max="4" width="12.7109375" style="13" customWidth="1"/>
    <col min="5" max="7" width="15.5703125" style="12" customWidth="1"/>
    <col min="8" max="8" width="15.5703125" style="14" customWidth="1"/>
    <col min="9" max="9" width="15.5703125" style="12" customWidth="1"/>
    <col min="10" max="10" width="12.7109375" style="12" hidden="1" customWidth="1"/>
    <col min="11" max="19" width="11.140625" style="12" hidden="1" customWidth="1"/>
    <col min="20" max="20" width="2.28515625" style="20" customWidth="1"/>
    <col min="21" max="21" width="5.5703125" style="12" customWidth="1"/>
    <col min="22" max="16384" width="11.42578125" style="12"/>
  </cols>
  <sheetData>
    <row r="1" spans="1:20" ht="12.75" thickBot="1" x14ac:dyDescent="0.25">
      <c r="A1" s="20"/>
      <c r="B1" s="21"/>
      <c r="C1" s="21"/>
      <c r="D1" s="21"/>
      <c r="E1" s="20"/>
      <c r="F1" s="20"/>
      <c r="G1" s="20"/>
      <c r="H1" s="22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20" s="15" customFormat="1" ht="12" customHeight="1" x14ac:dyDescent="0.2">
      <c r="A2" s="23"/>
      <c r="B2" s="24"/>
      <c r="C2" s="25"/>
      <c r="D2" s="25"/>
      <c r="E2" s="519" t="s">
        <v>221</v>
      </c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1"/>
      <c r="T2" s="23"/>
    </row>
    <row r="3" spans="1:20" s="15" customFormat="1" ht="12" customHeight="1" x14ac:dyDescent="0.2">
      <c r="A3" s="23"/>
      <c r="B3" s="26"/>
      <c r="C3" s="27"/>
      <c r="D3" s="27"/>
      <c r="E3" s="522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523"/>
      <c r="T3" s="23"/>
    </row>
    <row r="4" spans="1:20" s="15" customFormat="1" ht="12" customHeight="1" x14ac:dyDescent="0.2">
      <c r="A4" s="23"/>
      <c r="B4" s="26"/>
      <c r="C4" s="27"/>
      <c r="D4" s="27"/>
      <c r="E4" s="522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523"/>
      <c r="T4" s="23"/>
    </row>
    <row r="5" spans="1:20" s="15" customFormat="1" ht="12" customHeight="1" thickBot="1" x14ac:dyDescent="0.25">
      <c r="A5" s="23"/>
      <c r="B5" s="28"/>
      <c r="C5" s="29"/>
      <c r="D5" s="29"/>
      <c r="E5" s="524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6"/>
      <c r="T5" s="23"/>
    </row>
    <row r="6" spans="1:20" s="18" customFormat="1" ht="9.6" customHeight="1" x14ac:dyDescent="0.2">
      <c r="A6" s="30"/>
      <c r="B6" s="31"/>
      <c r="C6" s="31"/>
      <c r="D6" s="31"/>
      <c r="E6" s="32"/>
      <c r="F6" s="32"/>
      <c r="G6" s="32"/>
      <c r="H6" s="33"/>
      <c r="I6" s="33"/>
      <c r="J6" s="33"/>
      <c r="K6" s="34"/>
      <c r="L6" s="34"/>
      <c r="M6" s="34"/>
      <c r="N6" s="34"/>
      <c r="O6" s="34"/>
      <c r="P6" s="34"/>
      <c r="Q6" s="34"/>
      <c r="R6" s="34"/>
      <c r="S6" s="34"/>
      <c r="T6" s="30"/>
    </row>
    <row r="7" spans="1:20" s="15" customFormat="1" ht="36" customHeight="1" x14ac:dyDescent="0.2">
      <c r="A7" s="35"/>
      <c r="B7" s="531" t="s">
        <v>188</v>
      </c>
      <c r="C7" s="531"/>
      <c r="D7" s="531"/>
      <c r="E7" s="527" t="str">
        <f>+'A.2.1. Promedio meteorologia'!E6</f>
        <v>EVALUACIÓN DE SEGUIMIENTO DE LA CALIDAD DEL AIRE EN EL ÁMBITO DE LA ZONA INDUSTRIAL DE VENTANILLA - MI PERÚ, UBICADO EN LOS DISTRITOS DE VENTANILLA Y MI PERÚ, PROVINCIA CONSTITUCIONAL DEL CALLAO, DURANTE JULIO DE 2020</v>
      </c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  <c r="Q7" s="527"/>
      <c r="R7" s="527"/>
      <c r="S7" s="527"/>
      <c r="T7" s="23"/>
    </row>
    <row r="8" spans="1:20" s="15" customFormat="1" ht="9.6" customHeight="1" x14ac:dyDescent="0.2">
      <c r="A8" s="35"/>
      <c r="B8" s="187"/>
      <c r="C8" s="187"/>
      <c r="D8" s="187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23"/>
    </row>
    <row r="9" spans="1:20" s="15" customFormat="1" ht="15.6" customHeight="1" x14ac:dyDescent="0.2">
      <c r="A9" s="35"/>
      <c r="B9" s="392" t="s">
        <v>236</v>
      </c>
      <c r="C9" s="392"/>
      <c r="D9" s="392"/>
      <c r="E9" s="105" t="str">
        <f>+'A.2.1. Promedio meteorologia'!E8</f>
        <v>CA-VMP-6</v>
      </c>
      <c r="F9" s="154"/>
      <c r="G9" s="392" t="s">
        <v>189</v>
      </c>
      <c r="H9" s="392"/>
      <c r="I9" s="188" t="str">
        <f>'A.2.1. Promedio meteorologia'!G8</f>
        <v>0001-7-2020-411</v>
      </c>
      <c r="J9" s="154"/>
      <c r="L9" s="185"/>
      <c r="M9" s="185"/>
      <c r="N9" s="185"/>
      <c r="O9" s="185"/>
      <c r="P9" s="185"/>
      <c r="Q9" s="185"/>
      <c r="R9" s="185"/>
      <c r="S9" s="185"/>
      <c r="T9" s="23"/>
    </row>
    <row r="10" spans="1:20" ht="9.6" customHeight="1" thickBot="1" x14ac:dyDescent="0.25">
      <c r="A10" s="20"/>
      <c r="B10" s="21"/>
      <c r="C10" s="21"/>
      <c r="D10" s="21"/>
      <c r="E10" s="20"/>
      <c r="F10" s="20"/>
      <c r="G10" s="20"/>
      <c r="H10" s="22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20" ht="12.75" customHeight="1" x14ac:dyDescent="0.2">
      <c r="A11" s="20"/>
      <c r="B11" s="515" t="s">
        <v>105</v>
      </c>
      <c r="C11" s="516"/>
      <c r="D11" s="516"/>
      <c r="E11" s="516"/>
      <c r="F11" s="516"/>
      <c r="G11" s="516"/>
      <c r="H11" s="516"/>
      <c r="I11" s="516"/>
      <c r="J11" s="516"/>
      <c r="K11" s="516"/>
      <c r="L11" s="516"/>
      <c r="M11" s="516"/>
      <c r="N11" s="516"/>
      <c r="O11" s="516"/>
      <c r="P11" s="516"/>
      <c r="Q11" s="516"/>
      <c r="R11" s="516"/>
      <c r="S11" s="517"/>
      <c r="T11" s="203"/>
    </row>
    <row r="12" spans="1:20" s="16" customFormat="1" ht="12.6" customHeight="1" x14ac:dyDescent="0.2">
      <c r="A12" s="36"/>
      <c r="B12" s="513" t="s">
        <v>190</v>
      </c>
      <c r="C12" s="514"/>
      <c r="D12" s="512" t="s">
        <v>104</v>
      </c>
      <c r="E12" s="514" t="s">
        <v>151</v>
      </c>
      <c r="F12" s="514"/>
      <c r="G12" s="514"/>
      <c r="H12" s="514"/>
      <c r="I12" s="514"/>
      <c r="J12" s="514"/>
      <c r="K12" s="514"/>
      <c r="L12" s="514"/>
      <c r="M12" s="514"/>
      <c r="N12" s="514"/>
      <c r="O12" s="514"/>
      <c r="P12" s="514"/>
      <c r="Q12" s="514"/>
      <c r="R12" s="514"/>
      <c r="S12" s="518"/>
      <c r="T12" s="204"/>
    </row>
    <row r="13" spans="1:20" ht="12.75" customHeight="1" x14ac:dyDescent="0.2">
      <c r="A13" s="20"/>
      <c r="B13" s="513"/>
      <c r="C13" s="514"/>
      <c r="D13" s="512"/>
      <c r="E13" s="37">
        <f>'A.2.4. Cálculo PM10 y VM'!$E12</f>
        <v>0</v>
      </c>
      <c r="F13" s="37">
        <f>'A.2.4. Cálculo PM10 y VM'!$E13</f>
        <v>0</v>
      </c>
      <c r="G13" s="37">
        <f>'A.2.4. Cálculo PM10 y VM'!$E14</f>
        <v>0</v>
      </c>
      <c r="H13" s="37">
        <f>'A.2.4. Cálculo PM10 y VM'!$E15</f>
        <v>0</v>
      </c>
      <c r="I13" s="37">
        <f>'A.2.4. Cálculo PM10 y VM'!$E16</f>
        <v>0</v>
      </c>
      <c r="J13" s="37" t="e">
        <f>'A.2.4. Cálculo PM10 y VM'!$E17</f>
        <v>#REF!</v>
      </c>
      <c r="K13" s="37" t="e">
        <f>'A.2.4. Cálculo PM10 y VM'!$E18</f>
        <v>#REF!</v>
      </c>
      <c r="L13" s="37" t="e">
        <f>'A.2.4. Cálculo PM10 y VM'!$E19</f>
        <v>#REF!</v>
      </c>
      <c r="M13" s="37" t="e">
        <f>'A.2.4. Cálculo PM10 y VM'!$E20</f>
        <v>#REF!</v>
      </c>
      <c r="N13" s="37" t="e">
        <f>'A.2.4. Cálculo PM10 y VM'!$E21</f>
        <v>#REF!</v>
      </c>
      <c r="O13" s="37" t="e">
        <f>'A.2.4. Cálculo PM10 y VM'!$E22</f>
        <v>#REF!</v>
      </c>
      <c r="P13" s="37" t="e">
        <f>'A.2.4. Cálculo PM10 y VM'!$E23</f>
        <v>#REF!</v>
      </c>
      <c r="Q13" s="37" t="e">
        <f>'A.2.4. Cálculo PM10 y VM'!$E24</f>
        <v>#REF!</v>
      </c>
      <c r="R13" s="37" t="e">
        <f>'A.2.4. Cálculo PM10 y VM'!$E25</f>
        <v>#REF!</v>
      </c>
      <c r="S13" s="170" t="e">
        <f>'A.2.4. Cálculo PM10 y VM'!$E26</f>
        <v>#REF!</v>
      </c>
      <c r="T13" s="203"/>
    </row>
    <row r="14" spans="1:20" x14ac:dyDescent="0.2">
      <c r="A14" s="20"/>
      <c r="B14" s="171" t="s">
        <v>101</v>
      </c>
      <c r="C14" s="38" t="s">
        <v>100</v>
      </c>
      <c r="D14" s="39" t="s">
        <v>132</v>
      </c>
      <c r="E14" s="40">
        <v>874.6</v>
      </c>
      <c r="F14" s="40">
        <v>629.1</v>
      </c>
      <c r="G14" s="40">
        <v>652.1</v>
      </c>
      <c r="H14" s="40">
        <v>892</v>
      </c>
      <c r="I14" s="40">
        <v>847</v>
      </c>
      <c r="J14" s="40"/>
      <c r="K14" s="40"/>
      <c r="L14" s="40"/>
      <c r="M14" s="40"/>
      <c r="N14" s="40"/>
      <c r="O14" s="40"/>
      <c r="P14" s="40"/>
      <c r="Q14" s="40"/>
      <c r="R14" s="40"/>
      <c r="S14" s="172"/>
      <c r="T14" s="203"/>
    </row>
    <row r="15" spans="1:20" x14ac:dyDescent="0.2">
      <c r="A15" s="20"/>
      <c r="B15" s="171" t="s">
        <v>79</v>
      </c>
      <c r="C15" s="38" t="s">
        <v>78</v>
      </c>
      <c r="D15" s="39" t="s">
        <v>132</v>
      </c>
      <c r="E15" s="40">
        <v>7.3630000000000004</v>
      </c>
      <c r="F15" s="40">
        <v>2.6339999999999999</v>
      </c>
      <c r="G15" s="40">
        <v>3.4590000000000001</v>
      </c>
      <c r="H15" s="40">
        <v>13.15</v>
      </c>
      <c r="I15" s="40">
        <v>15.43</v>
      </c>
      <c r="J15" s="40"/>
      <c r="K15" s="40"/>
      <c r="L15" s="40"/>
      <c r="M15" s="40"/>
      <c r="N15" s="40"/>
      <c r="O15" s="40"/>
      <c r="P15" s="40"/>
      <c r="Q15" s="40"/>
      <c r="R15" s="40"/>
      <c r="S15" s="172"/>
      <c r="T15" s="203"/>
    </row>
    <row r="16" spans="1:20" x14ac:dyDescent="0.2">
      <c r="A16" s="20"/>
      <c r="B16" s="171" t="s">
        <v>147</v>
      </c>
      <c r="C16" s="38" t="s">
        <v>99</v>
      </c>
      <c r="D16" s="39" t="s">
        <v>132</v>
      </c>
      <c r="E16" s="40">
        <v>6.4089999999999998</v>
      </c>
      <c r="F16" s="40">
        <v>10.42</v>
      </c>
      <c r="G16" s="40">
        <v>7.33</v>
      </c>
      <c r="H16" s="40">
        <v>9.6940000000000008</v>
      </c>
      <c r="I16" s="40">
        <v>10.3</v>
      </c>
      <c r="J16" s="40"/>
      <c r="K16" s="40"/>
      <c r="L16" s="40"/>
      <c r="M16" s="40"/>
      <c r="N16" s="40"/>
      <c r="O16" s="40"/>
      <c r="P16" s="40"/>
      <c r="Q16" s="40"/>
      <c r="R16" s="40"/>
      <c r="S16" s="172"/>
      <c r="T16" s="203"/>
    </row>
    <row r="17" spans="1:20" x14ac:dyDescent="0.2">
      <c r="A17" s="20"/>
      <c r="B17" s="171" t="s">
        <v>98</v>
      </c>
      <c r="C17" s="38" t="s">
        <v>97</v>
      </c>
      <c r="D17" s="39" t="s">
        <v>132</v>
      </c>
      <c r="E17" s="40">
        <v>31.61</v>
      </c>
      <c r="F17" s="40">
        <v>18.760000000000002</v>
      </c>
      <c r="G17" s="40">
        <v>22.94</v>
      </c>
      <c r="H17" s="40">
        <v>27.94</v>
      </c>
      <c r="I17" s="40">
        <v>35.549999999999997</v>
      </c>
      <c r="J17" s="40"/>
      <c r="K17" s="40"/>
      <c r="L17" s="40"/>
      <c r="M17" s="40"/>
      <c r="N17" s="40"/>
      <c r="O17" s="40"/>
      <c r="P17" s="40"/>
      <c r="Q17" s="40"/>
      <c r="R17" s="40"/>
      <c r="S17" s="172"/>
      <c r="T17" s="203"/>
    </row>
    <row r="18" spans="1:20" x14ac:dyDescent="0.2">
      <c r="A18" s="20"/>
      <c r="B18" s="171" t="s">
        <v>96</v>
      </c>
      <c r="C18" s="38" t="s">
        <v>95</v>
      </c>
      <c r="D18" s="39" t="s">
        <v>132</v>
      </c>
      <c r="E18" s="40" t="s">
        <v>213</v>
      </c>
      <c r="F18" s="40" t="s">
        <v>213</v>
      </c>
      <c r="G18" s="40" t="s">
        <v>213</v>
      </c>
      <c r="H18" s="40" t="s">
        <v>213</v>
      </c>
      <c r="I18" s="40" t="s">
        <v>213</v>
      </c>
      <c r="J18" s="40"/>
      <c r="K18" s="40"/>
      <c r="L18" s="40"/>
      <c r="M18" s="40"/>
      <c r="N18" s="40"/>
      <c r="O18" s="40"/>
      <c r="P18" s="40"/>
      <c r="Q18" s="40"/>
      <c r="R18" s="40"/>
      <c r="S18" s="172"/>
      <c r="T18" s="203"/>
    </row>
    <row r="19" spans="1:20" x14ac:dyDescent="0.2">
      <c r="A19" s="20"/>
      <c r="B19" s="171" t="s">
        <v>106</v>
      </c>
      <c r="C19" s="38" t="s">
        <v>118</v>
      </c>
      <c r="D19" s="39" t="s">
        <v>132</v>
      </c>
      <c r="E19" s="40">
        <v>0.82699999999999996</v>
      </c>
      <c r="F19" s="40">
        <v>0.54669999999999996</v>
      </c>
      <c r="G19" s="40">
        <v>0.49759999999999999</v>
      </c>
      <c r="H19" s="40">
        <v>0.7177</v>
      </c>
      <c r="I19" s="40">
        <v>0.92120000000000002</v>
      </c>
      <c r="J19" s="40"/>
      <c r="K19" s="40"/>
      <c r="L19" s="40"/>
      <c r="M19" s="40"/>
      <c r="N19" s="40"/>
      <c r="O19" s="40"/>
      <c r="P19" s="40"/>
      <c r="Q19" s="40"/>
      <c r="R19" s="40"/>
      <c r="S19" s="172"/>
      <c r="T19" s="203"/>
    </row>
    <row r="20" spans="1:20" x14ac:dyDescent="0.2">
      <c r="A20" s="20"/>
      <c r="B20" s="171" t="s">
        <v>107</v>
      </c>
      <c r="C20" s="38" t="s">
        <v>119</v>
      </c>
      <c r="D20" s="39" t="s">
        <v>132</v>
      </c>
      <c r="E20" s="40">
        <v>4.2</v>
      </c>
      <c r="F20" s="40">
        <v>3.37</v>
      </c>
      <c r="G20" s="40">
        <v>5.83</v>
      </c>
      <c r="H20" s="40">
        <v>5.31</v>
      </c>
      <c r="I20" s="40">
        <v>4.66</v>
      </c>
      <c r="J20" s="40"/>
      <c r="K20" s="40"/>
      <c r="L20" s="40"/>
      <c r="M20" s="40"/>
      <c r="N20" s="40"/>
      <c r="O20" s="40"/>
      <c r="P20" s="40"/>
      <c r="Q20" s="40"/>
      <c r="R20" s="40"/>
      <c r="S20" s="172"/>
      <c r="T20" s="203"/>
    </row>
    <row r="21" spans="1:20" x14ac:dyDescent="0.2">
      <c r="A21" s="20"/>
      <c r="B21" s="171" t="s">
        <v>94</v>
      </c>
      <c r="C21" s="38" t="s">
        <v>93</v>
      </c>
      <c r="D21" s="39" t="s">
        <v>132</v>
      </c>
      <c r="E21" s="40">
        <v>2.6059999999999999</v>
      </c>
      <c r="F21" s="40">
        <v>0.98199999999999998</v>
      </c>
      <c r="G21" s="40">
        <v>1.7110000000000001</v>
      </c>
      <c r="H21" s="40">
        <v>2.4</v>
      </c>
      <c r="I21" s="40">
        <v>2.508</v>
      </c>
      <c r="J21" s="40"/>
      <c r="K21" s="40"/>
      <c r="L21" s="40"/>
      <c r="M21" s="40"/>
      <c r="N21" s="40"/>
      <c r="O21" s="40"/>
      <c r="P21" s="40"/>
      <c r="Q21" s="40"/>
      <c r="R21" s="40"/>
      <c r="S21" s="172"/>
      <c r="T21" s="203"/>
    </row>
    <row r="22" spans="1:20" x14ac:dyDescent="0.2">
      <c r="A22" s="20"/>
      <c r="B22" s="171" t="s">
        <v>108</v>
      </c>
      <c r="C22" s="38" t="s">
        <v>121</v>
      </c>
      <c r="D22" s="39" t="s">
        <v>132</v>
      </c>
      <c r="E22" s="40">
        <v>3550</v>
      </c>
      <c r="F22" s="40">
        <v>3724</v>
      </c>
      <c r="G22" s="40">
        <v>3165</v>
      </c>
      <c r="H22" s="40">
        <v>3805</v>
      </c>
      <c r="I22" s="40">
        <v>4707</v>
      </c>
      <c r="J22" s="40"/>
      <c r="K22" s="40"/>
      <c r="L22" s="40"/>
      <c r="M22" s="40"/>
      <c r="N22" s="40"/>
      <c r="O22" s="40"/>
      <c r="P22" s="40"/>
      <c r="Q22" s="40"/>
      <c r="R22" s="40"/>
      <c r="S22" s="172"/>
      <c r="T22" s="203"/>
    </row>
    <row r="23" spans="1:20" x14ac:dyDescent="0.2">
      <c r="A23" s="20"/>
      <c r="B23" s="171" t="s">
        <v>92</v>
      </c>
      <c r="C23" s="38" t="s">
        <v>91</v>
      </c>
      <c r="D23" s="39" t="s">
        <v>132</v>
      </c>
      <c r="E23" s="40">
        <v>1.2290000000000001</v>
      </c>
      <c r="F23" s="40">
        <v>0.94099999999999995</v>
      </c>
      <c r="G23" s="40">
        <v>0.83199999999999996</v>
      </c>
      <c r="H23" s="40">
        <v>1.1759999999999999</v>
      </c>
      <c r="I23" s="40">
        <v>1.47</v>
      </c>
      <c r="J23" s="40"/>
      <c r="K23" s="40"/>
      <c r="L23" s="40"/>
      <c r="M23" s="40"/>
      <c r="N23" s="40"/>
      <c r="O23" s="40"/>
      <c r="P23" s="40"/>
      <c r="Q23" s="40"/>
      <c r="R23" s="40"/>
      <c r="S23" s="172"/>
      <c r="T23" s="203"/>
    </row>
    <row r="24" spans="1:20" x14ac:dyDescent="0.2">
      <c r="A24" s="20"/>
      <c r="B24" s="171" t="s">
        <v>88</v>
      </c>
      <c r="C24" s="38" t="s">
        <v>87</v>
      </c>
      <c r="D24" s="39" t="s">
        <v>132</v>
      </c>
      <c r="E24" s="40">
        <v>129.9</v>
      </c>
      <c r="F24" s="40">
        <v>71.47</v>
      </c>
      <c r="G24" s="40">
        <v>64.260000000000005</v>
      </c>
      <c r="H24" s="40">
        <v>105.7</v>
      </c>
      <c r="I24" s="40">
        <v>160.80000000000001</v>
      </c>
      <c r="J24" s="40"/>
      <c r="K24" s="40"/>
      <c r="L24" s="40"/>
      <c r="M24" s="40"/>
      <c r="N24" s="40"/>
      <c r="O24" s="40"/>
      <c r="P24" s="40"/>
      <c r="Q24" s="40"/>
      <c r="R24" s="40"/>
      <c r="S24" s="172"/>
      <c r="T24" s="203"/>
    </row>
    <row r="25" spans="1:20" x14ac:dyDescent="0.2">
      <c r="A25" s="20"/>
      <c r="B25" s="171" t="s">
        <v>90</v>
      </c>
      <c r="C25" s="38" t="s">
        <v>89</v>
      </c>
      <c r="D25" s="39" t="s">
        <v>132</v>
      </c>
      <c r="E25" s="40" t="s">
        <v>214</v>
      </c>
      <c r="F25" s="40" t="s">
        <v>214</v>
      </c>
      <c r="G25" s="40" t="s">
        <v>214</v>
      </c>
      <c r="H25" s="40" t="s">
        <v>214</v>
      </c>
      <c r="I25" s="40" t="s">
        <v>214</v>
      </c>
      <c r="J25" s="40"/>
      <c r="K25" s="40"/>
      <c r="L25" s="40"/>
      <c r="M25" s="40"/>
      <c r="N25" s="40"/>
      <c r="O25" s="40"/>
      <c r="P25" s="40"/>
      <c r="Q25" s="40"/>
      <c r="R25" s="40"/>
      <c r="S25" s="172"/>
      <c r="T25" s="203"/>
    </row>
    <row r="26" spans="1:20" x14ac:dyDescent="0.2">
      <c r="A26" s="20"/>
      <c r="B26" s="171" t="s">
        <v>109</v>
      </c>
      <c r="C26" s="38" t="s">
        <v>122</v>
      </c>
      <c r="D26" s="39" t="s">
        <v>132</v>
      </c>
      <c r="E26" s="40">
        <v>5.4580000000000002</v>
      </c>
      <c r="F26" s="40">
        <v>2.1070000000000002</v>
      </c>
      <c r="G26" s="40">
        <v>4.0439999999999996</v>
      </c>
      <c r="H26" s="40">
        <v>5.96</v>
      </c>
      <c r="I26" s="40">
        <v>8.2949999999999999</v>
      </c>
      <c r="J26" s="40"/>
      <c r="K26" s="40"/>
      <c r="L26" s="40"/>
      <c r="M26" s="40"/>
      <c r="N26" s="40"/>
      <c r="O26" s="40"/>
      <c r="P26" s="40"/>
      <c r="Q26" s="40"/>
      <c r="R26" s="40"/>
      <c r="S26" s="172"/>
      <c r="T26" s="203"/>
    </row>
    <row r="27" spans="1:20" x14ac:dyDescent="0.2">
      <c r="A27" s="20"/>
      <c r="B27" s="171" t="s">
        <v>110</v>
      </c>
      <c r="C27" s="38" t="s">
        <v>123</v>
      </c>
      <c r="D27" s="39" t="s">
        <v>132</v>
      </c>
      <c r="E27" s="40">
        <v>13.96</v>
      </c>
      <c r="F27" s="40">
        <v>13.7</v>
      </c>
      <c r="G27" s="40">
        <v>12.97</v>
      </c>
      <c r="H27" s="40">
        <v>16.7</v>
      </c>
      <c r="I27" s="40">
        <v>16.22</v>
      </c>
      <c r="J27" s="40"/>
      <c r="K27" s="40"/>
      <c r="L27" s="40"/>
      <c r="M27" s="40"/>
      <c r="N27" s="40"/>
      <c r="O27" s="40"/>
      <c r="P27" s="40"/>
      <c r="Q27" s="40"/>
      <c r="R27" s="40"/>
      <c r="S27" s="172"/>
      <c r="T27" s="203"/>
    </row>
    <row r="28" spans="1:20" x14ac:dyDescent="0.2">
      <c r="A28" s="20"/>
      <c r="B28" s="171" t="s">
        <v>148</v>
      </c>
      <c r="C28" s="38" t="s">
        <v>120</v>
      </c>
      <c r="D28" s="39" t="s">
        <v>132</v>
      </c>
      <c r="E28" s="40">
        <v>349.2</v>
      </c>
      <c r="F28" s="40">
        <v>333.8</v>
      </c>
      <c r="G28" s="40">
        <v>438.6</v>
      </c>
      <c r="H28" s="40">
        <v>391.6</v>
      </c>
      <c r="I28" s="40">
        <v>566.1</v>
      </c>
      <c r="J28" s="40"/>
      <c r="K28" s="40"/>
      <c r="L28" s="40"/>
      <c r="M28" s="40"/>
      <c r="N28" s="40"/>
      <c r="O28" s="40"/>
      <c r="P28" s="40"/>
      <c r="Q28" s="40"/>
      <c r="R28" s="40"/>
      <c r="S28" s="172"/>
      <c r="T28" s="203"/>
    </row>
    <row r="29" spans="1:20" x14ac:dyDescent="0.2">
      <c r="A29" s="20"/>
      <c r="B29" s="171" t="s">
        <v>111</v>
      </c>
      <c r="C29" s="38" t="s">
        <v>124</v>
      </c>
      <c r="D29" s="39" t="s">
        <v>132</v>
      </c>
      <c r="E29" s="40">
        <v>1570</v>
      </c>
      <c r="F29" s="40">
        <v>1060</v>
      </c>
      <c r="G29" s="40">
        <v>1115</v>
      </c>
      <c r="H29" s="40">
        <v>1572</v>
      </c>
      <c r="I29" s="40">
        <v>1600</v>
      </c>
      <c r="J29" s="40"/>
      <c r="K29" s="40"/>
      <c r="L29" s="40"/>
      <c r="M29" s="40"/>
      <c r="N29" s="40"/>
      <c r="O29" s="40"/>
      <c r="P29" s="40"/>
      <c r="Q29" s="40"/>
      <c r="R29" s="40"/>
      <c r="S29" s="172"/>
      <c r="T29" s="203"/>
    </row>
    <row r="30" spans="1:20" x14ac:dyDescent="0.2">
      <c r="A30" s="20"/>
      <c r="B30" s="171" t="s">
        <v>112</v>
      </c>
      <c r="C30" s="38" t="s">
        <v>125</v>
      </c>
      <c r="D30" s="39" t="s">
        <v>132</v>
      </c>
      <c r="E30" s="40">
        <v>0.77</v>
      </c>
      <c r="F30" s="40">
        <v>0.47</v>
      </c>
      <c r="G30" s="40">
        <v>0.71</v>
      </c>
      <c r="H30" s="40">
        <v>0.85</v>
      </c>
      <c r="I30" s="40">
        <v>0.65</v>
      </c>
      <c r="J30" s="40"/>
      <c r="K30" s="40"/>
      <c r="L30" s="40"/>
      <c r="M30" s="40"/>
      <c r="N30" s="40"/>
      <c r="O30" s="40"/>
      <c r="P30" s="40"/>
      <c r="Q30" s="40"/>
      <c r="R30" s="40"/>
      <c r="S30" s="172"/>
      <c r="T30" s="203"/>
    </row>
    <row r="31" spans="1:20" x14ac:dyDescent="0.2">
      <c r="A31" s="20"/>
      <c r="B31" s="171" t="s">
        <v>113</v>
      </c>
      <c r="C31" s="38" t="s">
        <v>126</v>
      </c>
      <c r="D31" s="39" t="s">
        <v>132</v>
      </c>
      <c r="E31" s="40">
        <v>961</v>
      </c>
      <c r="F31" s="40">
        <v>1076</v>
      </c>
      <c r="G31" s="40">
        <v>947.7</v>
      </c>
      <c r="H31" s="40">
        <v>1270</v>
      </c>
      <c r="I31" s="40">
        <v>1268</v>
      </c>
      <c r="J31" s="40"/>
      <c r="K31" s="40"/>
      <c r="L31" s="40"/>
      <c r="M31" s="40"/>
      <c r="N31" s="40"/>
      <c r="O31" s="40"/>
      <c r="P31" s="40"/>
      <c r="Q31" s="40"/>
      <c r="R31" s="40"/>
      <c r="S31" s="172"/>
      <c r="T31" s="203"/>
    </row>
    <row r="32" spans="1:20" x14ac:dyDescent="0.2">
      <c r="A32" s="20"/>
      <c r="B32" s="171" t="s">
        <v>86</v>
      </c>
      <c r="C32" s="38" t="s">
        <v>85</v>
      </c>
      <c r="D32" s="39" t="s">
        <v>132</v>
      </c>
      <c r="E32" s="40">
        <v>39.18</v>
      </c>
      <c r="F32" s="40">
        <v>27.31</v>
      </c>
      <c r="G32" s="40">
        <v>31.31</v>
      </c>
      <c r="H32" s="40">
        <v>38.74</v>
      </c>
      <c r="I32" s="40">
        <v>41.76</v>
      </c>
      <c r="J32" s="40"/>
      <c r="K32" s="40"/>
      <c r="L32" s="40"/>
      <c r="M32" s="40"/>
      <c r="N32" s="40"/>
      <c r="O32" s="40"/>
      <c r="P32" s="40"/>
      <c r="Q32" s="40"/>
      <c r="R32" s="40"/>
      <c r="S32" s="172"/>
      <c r="T32" s="203"/>
    </row>
    <row r="33" spans="1:20" x14ac:dyDescent="0.2">
      <c r="A33" s="20"/>
      <c r="B33" s="171" t="s">
        <v>69</v>
      </c>
      <c r="C33" s="38" t="s">
        <v>68</v>
      </c>
      <c r="D33" s="39" t="s">
        <v>132</v>
      </c>
      <c r="E33" s="40" t="s">
        <v>252</v>
      </c>
      <c r="F33" s="40" t="s">
        <v>252</v>
      </c>
      <c r="G33" s="40">
        <v>0.17100000000000001</v>
      </c>
      <c r="H33" s="40" t="s">
        <v>252</v>
      </c>
      <c r="I33" s="40">
        <v>0.36399999999999999</v>
      </c>
      <c r="J33" s="40"/>
      <c r="K33" s="40"/>
      <c r="L33" s="40"/>
      <c r="M33" s="40"/>
      <c r="N33" s="40"/>
      <c r="O33" s="40"/>
      <c r="P33" s="40"/>
      <c r="Q33" s="40"/>
      <c r="R33" s="40"/>
      <c r="S33" s="172"/>
      <c r="T33" s="203"/>
    </row>
    <row r="34" spans="1:20" x14ac:dyDescent="0.2">
      <c r="A34" s="20"/>
      <c r="B34" s="171" t="s">
        <v>84</v>
      </c>
      <c r="C34" s="38" t="s">
        <v>83</v>
      </c>
      <c r="D34" s="39" t="s">
        <v>132</v>
      </c>
      <c r="E34" s="40">
        <v>3.665</v>
      </c>
      <c r="F34" s="40">
        <v>3.3359999999999999</v>
      </c>
      <c r="G34" s="40">
        <v>3.0939999999999999</v>
      </c>
      <c r="H34" s="40">
        <v>3.9950000000000001</v>
      </c>
      <c r="I34" s="40">
        <v>4.2750000000000004</v>
      </c>
      <c r="J34" s="40"/>
      <c r="K34" s="40"/>
      <c r="L34" s="40"/>
      <c r="M34" s="40"/>
      <c r="N34" s="40"/>
      <c r="O34" s="40"/>
      <c r="P34" s="40"/>
      <c r="Q34" s="40"/>
      <c r="R34" s="40"/>
      <c r="S34" s="172"/>
      <c r="T34" s="203"/>
    </row>
    <row r="35" spans="1:20" x14ac:dyDescent="0.2">
      <c r="A35" s="20"/>
      <c r="B35" s="171" t="s">
        <v>150</v>
      </c>
      <c r="C35" s="38" t="s">
        <v>82</v>
      </c>
      <c r="D35" s="39" t="s">
        <v>132</v>
      </c>
      <c r="E35" s="40">
        <v>8.3789999999999996</v>
      </c>
      <c r="F35" s="40">
        <v>4.468</v>
      </c>
      <c r="G35" s="40">
        <v>3.7759999999999998</v>
      </c>
      <c r="H35" s="40">
        <v>4.3550000000000004</v>
      </c>
      <c r="I35" s="40">
        <v>6.3170000000000002</v>
      </c>
      <c r="J35" s="40"/>
      <c r="K35" s="40"/>
      <c r="L35" s="40"/>
      <c r="M35" s="40"/>
      <c r="N35" s="40"/>
      <c r="O35" s="40"/>
      <c r="P35" s="40"/>
      <c r="Q35" s="40"/>
      <c r="R35" s="40"/>
      <c r="S35" s="172"/>
      <c r="T35" s="203"/>
    </row>
    <row r="36" spans="1:20" x14ac:dyDescent="0.2">
      <c r="A36" s="20"/>
      <c r="B36" s="171" t="s">
        <v>103</v>
      </c>
      <c r="C36" s="38" t="s">
        <v>102</v>
      </c>
      <c r="D36" s="39" t="s">
        <v>132</v>
      </c>
      <c r="E36" s="40">
        <v>0.33510000000000001</v>
      </c>
      <c r="F36" s="40">
        <v>0.253</v>
      </c>
      <c r="G36" s="40">
        <v>0.20280000000000001</v>
      </c>
      <c r="H36" s="40">
        <v>0.251</v>
      </c>
      <c r="I36" s="40">
        <v>0.48120000000000002</v>
      </c>
      <c r="J36" s="40"/>
      <c r="K36" s="40"/>
      <c r="L36" s="40"/>
      <c r="M36" s="40"/>
      <c r="N36" s="40"/>
      <c r="O36" s="40"/>
      <c r="P36" s="40"/>
      <c r="Q36" s="40"/>
      <c r="R36" s="40"/>
      <c r="S36" s="172"/>
      <c r="T36" s="203"/>
    </row>
    <row r="37" spans="1:20" x14ac:dyDescent="0.2">
      <c r="A37" s="20"/>
      <c r="B37" s="171" t="s">
        <v>81</v>
      </c>
      <c r="C37" s="38" t="s">
        <v>80</v>
      </c>
      <c r="D37" s="39" t="s">
        <v>132</v>
      </c>
      <c r="E37" s="40">
        <v>137</v>
      </c>
      <c r="F37" s="40">
        <v>26.86</v>
      </c>
      <c r="G37" s="40">
        <v>44.37</v>
      </c>
      <c r="H37" s="40">
        <v>195.6</v>
      </c>
      <c r="I37" s="40">
        <v>205.7</v>
      </c>
      <c r="J37" s="40"/>
      <c r="K37" s="40"/>
      <c r="L37" s="40"/>
      <c r="M37" s="40"/>
      <c r="N37" s="40"/>
      <c r="O37" s="40"/>
      <c r="P37" s="40"/>
      <c r="Q37" s="40"/>
      <c r="R37" s="40"/>
      <c r="S37" s="172"/>
      <c r="T37" s="203"/>
    </row>
    <row r="38" spans="1:20" x14ac:dyDescent="0.2">
      <c r="A38" s="20"/>
      <c r="B38" s="171" t="s">
        <v>114</v>
      </c>
      <c r="C38" s="38" t="s">
        <v>127</v>
      </c>
      <c r="D38" s="39" t="s">
        <v>132</v>
      </c>
      <c r="E38" s="40">
        <v>565</v>
      </c>
      <c r="F38" s="40">
        <v>478.5</v>
      </c>
      <c r="G38" s="40">
        <v>502.6</v>
      </c>
      <c r="H38" s="40">
        <v>618.20000000000005</v>
      </c>
      <c r="I38" s="40">
        <v>594.29999999999995</v>
      </c>
      <c r="J38" s="40"/>
      <c r="K38" s="40"/>
      <c r="L38" s="40"/>
      <c r="M38" s="40"/>
      <c r="N38" s="40"/>
      <c r="O38" s="40"/>
      <c r="P38" s="40"/>
      <c r="Q38" s="40"/>
      <c r="R38" s="40"/>
      <c r="S38" s="172"/>
      <c r="T38" s="203"/>
    </row>
    <row r="39" spans="1:20" x14ac:dyDescent="0.2">
      <c r="A39" s="20"/>
      <c r="B39" s="171" t="s">
        <v>77</v>
      </c>
      <c r="C39" s="38" t="s">
        <v>76</v>
      </c>
      <c r="D39" s="39" t="s">
        <v>132</v>
      </c>
      <c r="E39" s="40">
        <v>4.3680000000000003</v>
      </c>
      <c r="F39" s="40">
        <v>2.2029999999999998</v>
      </c>
      <c r="G39" s="40">
        <v>4.0949999999999998</v>
      </c>
      <c r="H39" s="40">
        <v>3.6760000000000002</v>
      </c>
      <c r="I39" s="40">
        <v>4.8609999999999998</v>
      </c>
      <c r="J39" s="40"/>
      <c r="K39" s="40"/>
      <c r="L39" s="40"/>
      <c r="M39" s="40"/>
      <c r="N39" s="40"/>
      <c r="O39" s="40"/>
      <c r="P39" s="40"/>
      <c r="Q39" s="40"/>
      <c r="R39" s="40"/>
      <c r="S39" s="172"/>
      <c r="T39" s="203"/>
    </row>
    <row r="40" spans="1:20" x14ac:dyDescent="0.2">
      <c r="A40" s="20"/>
      <c r="B40" s="171" t="s">
        <v>115</v>
      </c>
      <c r="C40" s="38" t="s">
        <v>128</v>
      </c>
      <c r="D40" s="39" t="s">
        <v>132</v>
      </c>
      <c r="E40" s="40">
        <v>1173</v>
      </c>
      <c r="F40" s="40">
        <v>978.3</v>
      </c>
      <c r="G40" s="40">
        <v>1377</v>
      </c>
      <c r="H40" s="40">
        <v>1405</v>
      </c>
      <c r="I40" s="40">
        <v>1168</v>
      </c>
      <c r="J40" s="40"/>
      <c r="K40" s="40"/>
      <c r="L40" s="40"/>
      <c r="M40" s="40"/>
      <c r="N40" s="40"/>
      <c r="O40" s="40"/>
      <c r="P40" s="40"/>
      <c r="Q40" s="40"/>
      <c r="R40" s="40"/>
      <c r="S40" s="172"/>
      <c r="T40" s="203"/>
    </row>
    <row r="41" spans="1:20" x14ac:dyDescent="0.2">
      <c r="A41" s="20"/>
      <c r="B41" s="171" t="s">
        <v>116</v>
      </c>
      <c r="C41" s="38" t="s">
        <v>129</v>
      </c>
      <c r="D41" s="39" t="s">
        <v>132</v>
      </c>
      <c r="E41" s="40">
        <v>3612</v>
      </c>
      <c r="F41" s="40">
        <v>5643</v>
      </c>
      <c r="G41" s="40">
        <v>4879</v>
      </c>
      <c r="H41" s="40">
        <v>5796</v>
      </c>
      <c r="I41" s="40">
        <v>5998</v>
      </c>
      <c r="J41" s="40"/>
      <c r="K41" s="40"/>
      <c r="L41" s="40"/>
      <c r="M41" s="40"/>
      <c r="N41" s="40"/>
      <c r="O41" s="40"/>
      <c r="P41" s="40"/>
      <c r="Q41" s="40"/>
      <c r="R41" s="40"/>
      <c r="S41" s="172"/>
      <c r="T41" s="203"/>
    </row>
    <row r="42" spans="1:20" x14ac:dyDescent="0.2">
      <c r="A42" s="20"/>
      <c r="B42" s="171" t="s">
        <v>75</v>
      </c>
      <c r="C42" s="38" t="s">
        <v>74</v>
      </c>
      <c r="D42" s="39" t="s">
        <v>132</v>
      </c>
      <c r="E42" s="40">
        <v>0.22</v>
      </c>
      <c r="F42" s="40" t="s">
        <v>253</v>
      </c>
      <c r="G42" s="40" t="s">
        <v>253</v>
      </c>
      <c r="H42" s="40">
        <v>0.29399999999999998</v>
      </c>
      <c r="I42" s="40">
        <v>0.18099999999999999</v>
      </c>
      <c r="J42" s="40"/>
      <c r="K42" s="40"/>
      <c r="L42" s="40"/>
      <c r="M42" s="40"/>
      <c r="N42" s="40"/>
      <c r="O42" s="40"/>
      <c r="P42" s="40"/>
      <c r="Q42" s="40"/>
      <c r="R42" s="40"/>
      <c r="S42" s="172"/>
      <c r="T42" s="203"/>
    </row>
    <row r="43" spans="1:20" x14ac:dyDescent="0.2">
      <c r="A43" s="20"/>
      <c r="B43" s="171" t="s">
        <v>117</v>
      </c>
      <c r="C43" s="38" t="s">
        <v>130</v>
      </c>
      <c r="D43" s="39" t="s">
        <v>132</v>
      </c>
      <c r="E43" s="40">
        <v>42</v>
      </c>
      <c r="F43" s="40">
        <v>31.34</v>
      </c>
      <c r="G43" s="40">
        <v>32.619999999999997</v>
      </c>
      <c r="H43" s="40">
        <v>43</v>
      </c>
      <c r="I43" s="40">
        <v>43.02</v>
      </c>
      <c r="J43" s="40"/>
      <c r="K43" s="40"/>
      <c r="L43" s="40"/>
      <c r="M43" s="40"/>
      <c r="N43" s="40"/>
      <c r="O43" s="40"/>
      <c r="P43" s="40"/>
      <c r="Q43" s="40"/>
      <c r="R43" s="40"/>
      <c r="S43" s="172"/>
      <c r="T43" s="203"/>
    </row>
    <row r="44" spans="1:20" x14ac:dyDescent="0.2">
      <c r="A44" s="20"/>
      <c r="B44" s="171" t="s">
        <v>194</v>
      </c>
      <c r="C44" s="38" t="s">
        <v>195</v>
      </c>
      <c r="D44" s="39" t="s">
        <v>132</v>
      </c>
      <c r="E44" s="40" t="s">
        <v>254</v>
      </c>
      <c r="F44" s="40" t="s">
        <v>254</v>
      </c>
      <c r="G44" s="40" t="s">
        <v>254</v>
      </c>
      <c r="H44" s="40" t="s">
        <v>254</v>
      </c>
      <c r="I44" s="40">
        <v>0.17510000000000001</v>
      </c>
      <c r="J44" s="40"/>
      <c r="K44" s="40"/>
      <c r="L44" s="40"/>
      <c r="M44" s="40"/>
      <c r="N44" s="40"/>
      <c r="O44" s="40"/>
      <c r="P44" s="40"/>
      <c r="Q44" s="40"/>
      <c r="R44" s="40"/>
      <c r="S44" s="172"/>
      <c r="T44" s="203"/>
    </row>
    <row r="45" spans="1:20" x14ac:dyDescent="0.2">
      <c r="A45" s="20"/>
      <c r="B45" s="171" t="s">
        <v>73</v>
      </c>
      <c r="C45" s="38" t="s">
        <v>72</v>
      </c>
      <c r="D45" s="39" t="s">
        <v>132</v>
      </c>
      <c r="E45" s="40">
        <v>5.569</v>
      </c>
      <c r="F45" s="40">
        <v>4.2069999999999999</v>
      </c>
      <c r="G45" s="40">
        <v>3.9830000000000001</v>
      </c>
      <c r="H45" s="40">
        <v>5.22</v>
      </c>
      <c r="I45" s="40">
        <v>6.3949999999999996</v>
      </c>
      <c r="J45" s="40"/>
      <c r="K45" s="40"/>
      <c r="L45" s="40"/>
      <c r="M45" s="40"/>
      <c r="N45" s="40"/>
      <c r="O45" s="40"/>
      <c r="P45" s="40"/>
      <c r="Q45" s="40"/>
      <c r="R45" s="40"/>
      <c r="S45" s="172"/>
      <c r="T45" s="203"/>
    </row>
    <row r="46" spans="1:20" ht="12.75" thickBot="1" x14ac:dyDescent="0.25">
      <c r="A46" s="20"/>
      <c r="B46" s="173" t="s">
        <v>71</v>
      </c>
      <c r="C46" s="174" t="s">
        <v>70</v>
      </c>
      <c r="D46" s="175" t="s">
        <v>132</v>
      </c>
      <c r="E46" s="176">
        <v>215.1</v>
      </c>
      <c r="F46" s="176">
        <v>107.3</v>
      </c>
      <c r="G46" s="176">
        <v>123.8</v>
      </c>
      <c r="H46" s="176">
        <v>155</v>
      </c>
      <c r="I46" s="176">
        <v>326.89999999999998</v>
      </c>
      <c r="J46" s="176"/>
      <c r="K46" s="176"/>
      <c r="L46" s="176"/>
      <c r="M46" s="176"/>
      <c r="N46" s="176"/>
      <c r="O46" s="176"/>
      <c r="P46" s="176"/>
      <c r="Q46" s="176"/>
      <c r="R46" s="176"/>
      <c r="S46" s="177"/>
      <c r="T46" s="203"/>
    </row>
    <row r="47" spans="1:20" ht="4.5" customHeight="1" x14ac:dyDescent="0.2">
      <c r="A47" s="20"/>
      <c r="B47" s="41"/>
      <c r="C47" s="42"/>
      <c r="D47" s="43"/>
      <c r="E47" s="41"/>
      <c r="F47" s="44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</row>
    <row r="48" spans="1:20" x14ac:dyDescent="0.2">
      <c r="A48" s="20"/>
      <c r="B48" s="186" t="s">
        <v>256</v>
      </c>
      <c r="C48" s="20"/>
      <c r="D48" s="43"/>
      <c r="E48" s="45"/>
      <c r="F48" s="20"/>
      <c r="G48" s="20"/>
      <c r="H48" s="22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26" x14ac:dyDescent="0.2">
      <c r="A49" s="20"/>
      <c r="B49" s="23" t="s">
        <v>255</v>
      </c>
      <c r="C49" s="42"/>
      <c r="D49" s="43"/>
      <c r="E49" s="20"/>
      <c r="F49" s="23"/>
      <c r="G49" s="46"/>
      <c r="H49" s="22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26" ht="12.75" thickBot="1" x14ac:dyDescent="0.25">
      <c r="A50" s="20"/>
      <c r="B50" s="41"/>
      <c r="C50" s="42"/>
      <c r="D50" s="43"/>
      <c r="E50" s="46"/>
      <c r="F50" s="23"/>
      <c r="G50" s="46"/>
      <c r="H50" s="22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26" ht="12.6" customHeight="1" x14ac:dyDescent="0.2">
      <c r="A51" s="20"/>
      <c r="B51" s="528" t="s">
        <v>196</v>
      </c>
      <c r="C51" s="529"/>
      <c r="D51" s="529"/>
      <c r="E51" s="529"/>
      <c r="F51" s="529"/>
      <c r="G51" s="529"/>
      <c r="H51" s="529"/>
      <c r="I51" s="529"/>
      <c r="J51" s="529"/>
      <c r="K51" s="529"/>
      <c r="L51" s="529"/>
      <c r="M51" s="529"/>
      <c r="N51" s="529"/>
      <c r="O51" s="529"/>
      <c r="P51" s="529"/>
      <c r="Q51" s="529"/>
      <c r="R51" s="529"/>
      <c r="S51" s="530"/>
      <c r="T51" s="203"/>
    </row>
    <row r="52" spans="1:26" s="16" customFormat="1" ht="12.6" customHeight="1" x14ac:dyDescent="0.2">
      <c r="A52" s="36"/>
      <c r="B52" s="513" t="s">
        <v>190</v>
      </c>
      <c r="C52" s="514"/>
      <c r="D52" s="512" t="s">
        <v>104</v>
      </c>
      <c r="E52" s="514" t="str">
        <f>E12</f>
        <v>Fecha</v>
      </c>
      <c r="F52" s="514"/>
      <c r="G52" s="514"/>
      <c r="H52" s="514"/>
      <c r="I52" s="514"/>
      <c r="J52" s="514"/>
      <c r="K52" s="514"/>
      <c r="L52" s="514"/>
      <c r="M52" s="514"/>
      <c r="N52" s="514"/>
      <c r="O52" s="514"/>
      <c r="P52" s="514"/>
      <c r="Q52" s="514"/>
      <c r="R52" s="514"/>
      <c r="S52" s="518"/>
      <c r="T52" s="204"/>
    </row>
    <row r="53" spans="1:26" ht="12.75" customHeight="1" x14ac:dyDescent="0.2">
      <c r="A53" s="20"/>
      <c r="B53" s="513"/>
      <c r="C53" s="514"/>
      <c r="D53" s="512"/>
      <c r="E53" s="37">
        <f>'A.2.4. Cálculo PM10 y VM'!$E12</f>
        <v>0</v>
      </c>
      <c r="F53" s="37">
        <f>'A.2.4. Cálculo PM10 y VM'!$E13</f>
        <v>0</v>
      </c>
      <c r="G53" s="37">
        <f>'A.2.4. Cálculo PM10 y VM'!$E14</f>
        <v>0</v>
      </c>
      <c r="H53" s="37">
        <f>'A.2.4. Cálculo PM10 y VM'!$E15</f>
        <v>0</v>
      </c>
      <c r="I53" s="37">
        <f>'A.2.4. Cálculo PM10 y VM'!$E16</f>
        <v>0</v>
      </c>
      <c r="J53" s="37" t="e">
        <f>'A.2.4. Cálculo PM10 y VM'!$E17</f>
        <v>#REF!</v>
      </c>
      <c r="K53" s="37" t="e">
        <f>'A.2.4. Cálculo PM10 y VM'!$E18</f>
        <v>#REF!</v>
      </c>
      <c r="L53" s="37" t="e">
        <f>'A.2.4. Cálculo PM10 y VM'!$E19</f>
        <v>#REF!</v>
      </c>
      <c r="M53" s="37" t="e">
        <f>'A.2.4. Cálculo PM10 y VM'!$E20</f>
        <v>#REF!</v>
      </c>
      <c r="N53" s="37" t="e">
        <f>'A.2.4. Cálculo PM10 y VM'!$E21</f>
        <v>#REF!</v>
      </c>
      <c r="O53" s="37" t="e">
        <f>'A.2.4. Cálculo PM10 y VM'!$E22</f>
        <v>#REF!</v>
      </c>
      <c r="P53" s="37" t="e">
        <f>'A.2.4. Cálculo PM10 y VM'!$E23</f>
        <v>#REF!</v>
      </c>
      <c r="Q53" s="37" t="e">
        <f>'A.2.4. Cálculo PM10 y VM'!$E24</f>
        <v>#REF!</v>
      </c>
      <c r="R53" s="37" t="e">
        <f>'A.2.4. Cálculo PM10 y VM'!$E25</f>
        <v>#REF!</v>
      </c>
      <c r="S53" s="170" t="e">
        <f>'A.2.4. Cálculo PM10 y VM'!$E26</f>
        <v>#REF!</v>
      </c>
      <c r="T53" s="203"/>
    </row>
    <row r="54" spans="1:26" s="16" customFormat="1" ht="13.5" x14ac:dyDescent="0.2">
      <c r="A54" s="36"/>
      <c r="B54" s="511" t="s">
        <v>187</v>
      </c>
      <c r="C54" s="512"/>
      <c r="D54" s="512"/>
      <c r="E54" s="47" t="e">
        <f>'A.2.4. Cálculo PM10 y VM'!K12</f>
        <v>#DIV/0!</v>
      </c>
      <c r="F54" s="47" t="e">
        <f>'A.2.4. Cálculo PM10 y VM'!K13</f>
        <v>#DIV/0!</v>
      </c>
      <c r="G54" s="47" t="e">
        <f>'A.2.4. Cálculo PM10 y VM'!K14</f>
        <v>#DIV/0!</v>
      </c>
      <c r="H54" s="47" t="e">
        <f>'A.2.4. Cálculo PM10 y VM'!K15</f>
        <v>#DIV/0!</v>
      </c>
      <c r="I54" s="47" t="e">
        <f>'A.2.4. Cálculo PM10 y VM'!K16</f>
        <v>#DIV/0!</v>
      </c>
      <c r="J54" s="47" t="e">
        <f>'A.2.4. Cálculo PM10 y VM'!#REF!</f>
        <v>#REF!</v>
      </c>
      <c r="K54" s="47" t="e">
        <f>'A.2.4. Cálculo PM10 y VM'!#REF!</f>
        <v>#REF!</v>
      </c>
      <c r="L54" s="47" t="e">
        <f>'A.2.4. Cálculo PM10 y VM'!#REF!</f>
        <v>#REF!</v>
      </c>
      <c r="M54" s="47" t="e">
        <f>'A.2.4. Cálculo PM10 y VM'!#REF!</f>
        <v>#REF!</v>
      </c>
      <c r="N54" s="47" t="e">
        <f>'A.2.4. Cálculo PM10 y VM'!#REF!</f>
        <v>#REF!</v>
      </c>
      <c r="O54" s="47" t="e">
        <f>'A.2.4. Cálculo PM10 y VM'!#REF!</f>
        <v>#REF!</v>
      </c>
      <c r="P54" s="47" t="e">
        <f>'A.2.4. Cálculo PM10 y VM'!#REF!</f>
        <v>#REF!</v>
      </c>
      <c r="Q54" s="47" t="e">
        <f>'A.2.4. Cálculo PM10 y VM'!#REF!</f>
        <v>#REF!</v>
      </c>
      <c r="R54" s="47" t="e">
        <f>'A.2.4. Cálculo PM10 y VM'!#REF!</f>
        <v>#REF!</v>
      </c>
      <c r="S54" s="178" t="e">
        <f>'A.2.4. Cálculo PM10 y VM'!#REF!</f>
        <v>#REF!</v>
      </c>
      <c r="T54" s="204"/>
      <c r="V54" s="216" t="s">
        <v>231</v>
      </c>
      <c r="W54" s="216" t="s">
        <v>215</v>
      </c>
      <c r="X54" s="216" t="s">
        <v>232</v>
      </c>
      <c r="Y54" s="216" t="s">
        <v>233</v>
      </c>
    </row>
    <row r="55" spans="1:26" ht="13.5" x14ac:dyDescent="0.2">
      <c r="A55" s="20"/>
      <c r="B55" s="171" t="s">
        <v>101</v>
      </c>
      <c r="C55" s="38" t="s">
        <v>100</v>
      </c>
      <c r="D55" s="39" t="s">
        <v>135</v>
      </c>
      <c r="E55" s="48" t="e">
        <f>IF(ISNUMBER(FIND("&lt;",E14)),"N.D.",PRODUCT(E14,1/E$54))</f>
        <v>#DIV/0!</v>
      </c>
      <c r="F55" s="48" t="e">
        <f t="shared" ref="F55:I55" si="0">IF(ISNUMBER(FIND("&lt;",F14)),"N.D.",PRODUCT(F14,1/F$54))</f>
        <v>#DIV/0!</v>
      </c>
      <c r="G55" s="48" t="e">
        <f t="shared" si="0"/>
        <v>#DIV/0!</v>
      </c>
      <c r="H55" s="48" t="e">
        <f t="shared" si="0"/>
        <v>#DIV/0!</v>
      </c>
      <c r="I55" s="48" t="e">
        <f t="shared" si="0"/>
        <v>#DIV/0!</v>
      </c>
      <c r="J55" s="48" t="e">
        <f t="shared" ref="J55:S55" si="1">IF(ISNUMBER(FIND("&lt;",J14)),"N.D.",PRODUCT(J14,1/J$54))</f>
        <v>#REF!</v>
      </c>
      <c r="K55" s="48" t="e">
        <f t="shared" si="1"/>
        <v>#REF!</v>
      </c>
      <c r="L55" s="48" t="e">
        <f t="shared" si="1"/>
        <v>#REF!</v>
      </c>
      <c r="M55" s="48" t="e">
        <f t="shared" si="1"/>
        <v>#REF!</v>
      </c>
      <c r="N55" s="48" t="e">
        <f t="shared" si="1"/>
        <v>#REF!</v>
      </c>
      <c r="O55" s="48" t="e">
        <f t="shared" si="1"/>
        <v>#REF!</v>
      </c>
      <c r="P55" s="48" t="e">
        <f t="shared" si="1"/>
        <v>#REF!</v>
      </c>
      <c r="Q55" s="48" t="e">
        <f t="shared" si="1"/>
        <v>#REF!</v>
      </c>
      <c r="R55" s="48" t="e">
        <f t="shared" si="1"/>
        <v>#REF!</v>
      </c>
      <c r="S55" s="179" t="e">
        <f t="shared" si="1"/>
        <v>#REF!</v>
      </c>
      <c r="T55" s="203"/>
      <c r="V55" s="233"/>
      <c r="W55" s="233"/>
      <c r="X55" s="233"/>
    </row>
    <row r="56" spans="1:26" ht="13.5" x14ac:dyDescent="0.2">
      <c r="A56" s="20"/>
      <c r="B56" s="171" t="s">
        <v>79</v>
      </c>
      <c r="C56" s="38" t="s">
        <v>78</v>
      </c>
      <c r="D56" s="39" t="s">
        <v>135</v>
      </c>
      <c r="E56" s="48" t="e">
        <f t="shared" ref="E56:I56" si="2">IF(ISNUMBER(FIND("&lt;",E15)),"N.D.",PRODUCT(E15,1/E$54))</f>
        <v>#DIV/0!</v>
      </c>
      <c r="F56" s="48" t="e">
        <f t="shared" si="2"/>
        <v>#DIV/0!</v>
      </c>
      <c r="G56" s="48" t="e">
        <f t="shared" si="2"/>
        <v>#DIV/0!</v>
      </c>
      <c r="H56" s="48" t="e">
        <f t="shared" si="2"/>
        <v>#DIV/0!</v>
      </c>
      <c r="I56" s="48" t="e">
        <f t="shared" si="2"/>
        <v>#DIV/0!</v>
      </c>
      <c r="J56" s="48" t="e">
        <f t="shared" ref="J56:S56" si="3">IF(ISNUMBER(FIND("&lt;",J15)),"N.D.",PRODUCT(J15,1/J$54))</f>
        <v>#REF!</v>
      </c>
      <c r="K56" s="48" t="e">
        <f t="shared" si="3"/>
        <v>#REF!</v>
      </c>
      <c r="L56" s="48" t="e">
        <f t="shared" si="3"/>
        <v>#REF!</v>
      </c>
      <c r="M56" s="48" t="e">
        <f t="shared" si="3"/>
        <v>#REF!</v>
      </c>
      <c r="N56" s="48" t="e">
        <f t="shared" si="3"/>
        <v>#REF!</v>
      </c>
      <c r="O56" s="48" t="e">
        <f t="shared" si="3"/>
        <v>#REF!</v>
      </c>
      <c r="P56" s="48" t="e">
        <f t="shared" si="3"/>
        <v>#REF!</v>
      </c>
      <c r="Q56" s="48" t="e">
        <f t="shared" si="3"/>
        <v>#REF!</v>
      </c>
      <c r="R56" s="48" t="e">
        <f t="shared" si="3"/>
        <v>#REF!</v>
      </c>
      <c r="S56" s="179" t="e">
        <f t="shared" si="3"/>
        <v>#REF!</v>
      </c>
      <c r="T56" s="203"/>
      <c r="V56" s="233"/>
      <c r="W56" s="233"/>
      <c r="X56" s="233"/>
    </row>
    <row r="57" spans="1:26" ht="13.5" x14ac:dyDescent="0.2">
      <c r="A57" s="20"/>
      <c r="B57" s="171" t="s">
        <v>147</v>
      </c>
      <c r="C57" s="38" t="s">
        <v>99</v>
      </c>
      <c r="D57" s="39" t="s">
        <v>135</v>
      </c>
      <c r="E57" s="48" t="e">
        <f t="shared" ref="E57:I57" si="4">IF(ISNUMBER(FIND("&lt;",E16)),"N.D.",PRODUCT(E16,1/E$54))</f>
        <v>#DIV/0!</v>
      </c>
      <c r="F57" s="48" t="e">
        <f t="shared" si="4"/>
        <v>#DIV/0!</v>
      </c>
      <c r="G57" s="48" t="e">
        <f t="shared" si="4"/>
        <v>#DIV/0!</v>
      </c>
      <c r="H57" s="48" t="e">
        <f t="shared" si="4"/>
        <v>#DIV/0!</v>
      </c>
      <c r="I57" s="48" t="e">
        <f t="shared" si="4"/>
        <v>#DIV/0!</v>
      </c>
      <c r="J57" s="48" t="e">
        <f t="shared" ref="J57:S57" si="5">IF(ISNUMBER(FIND("&lt;",J16)),"N.D.",PRODUCT(J16,1/J$54))</f>
        <v>#REF!</v>
      </c>
      <c r="K57" s="48" t="e">
        <f t="shared" si="5"/>
        <v>#REF!</v>
      </c>
      <c r="L57" s="48" t="e">
        <f t="shared" si="5"/>
        <v>#REF!</v>
      </c>
      <c r="M57" s="48" t="e">
        <f t="shared" si="5"/>
        <v>#REF!</v>
      </c>
      <c r="N57" s="48" t="e">
        <f t="shared" si="5"/>
        <v>#REF!</v>
      </c>
      <c r="O57" s="48" t="e">
        <f t="shared" si="5"/>
        <v>#REF!</v>
      </c>
      <c r="P57" s="48" t="e">
        <f t="shared" si="5"/>
        <v>#REF!</v>
      </c>
      <c r="Q57" s="48" t="e">
        <f t="shared" si="5"/>
        <v>#REF!</v>
      </c>
      <c r="R57" s="48" t="e">
        <f t="shared" si="5"/>
        <v>#REF!</v>
      </c>
      <c r="S57" s="179" t="e">
        <f t="shared" si="5"/>
        <v>#REF!</v>
      </c>
      <c r="T57" s="203"/>
      <c r="V57" s="233"/>
      <c r="W57" s="233"/>
      <c r="X57" s="233"/>
    </row>
    <row r="58" spans="1:26" ht="13.5" x14ac:dyDescent="0.2">
      <c r="A58" s="20"/>
      <c r="B58" s="171" t="s">
        <v>98</v>
      </c>
      <c r="C58" s="38" t="s">
        <v>97</v>
      </c>
      <c r="D58" s="39" t="s">
        <v>135</v>
      </c>
      <c r="E58" s="48" t="e">
        <f t="shared" ref="E58:I58" si="6">IF(ISNUMBER(FIND("&lt;",E17)),"N.D.",PRODUCT(E17,1/E$54))</f>
        <v>#DIV/0!</v>
      </c>
      <c r="F58" s="48" t="e">
        <f t="shared" si="6"/>
        <v>#DIV/0!</v>
      </c>
      <c r="G58" s="48" t="e">
        <f t="shared" si="6"/>
        <v>#DIV/0!</v>
      </c>
      <c r="H58" s="48" t="e">
        <f t="shared" si="6"/>
        <v>#DIV/0!</v>
      </c>
      <c r="I58" s="48" t="e">
        <f t="shared" si="6"/>
        <v>#DIV/0!</v>
      </c>
      <c r="J58" s="48" t="e">
        <f t="shared" ref="J58:S58" si="7">IF(ISNUMBER(FIND("&lt;",J17)),"N.D.",PRODUCT(J17,1/J$54))</f>
        <v>#REF!</v>
      </c>
      <c r="K58" s="48" t="e">
        <f t="shared" si="7"/>
        <v>#REF!</v>
      </c>
      <c r="L58" s="48" t="e">
        <f t="shared" si="7"/>
        <v>#REF!</v>
      </c>
      <c r="M58" s="48" t="e">
        <f t="shared" si="7"/>
        <v>#REF!</v>
      </c>
      <c r="N58" s="48" t="e">
        <f t="shared" si="7"/>
        <v>#REF!</v>
      </c>
      <c r="O58" s="48" t="e">
        <f t="shared" si="7"/>
        <v>#REF!</v>
      </c>
      <c r="P58" s="48" t="e">
        <f t="shared" si="7"/>
        <v>#REF!</v>
      </c>
      <c r="Q58" s="48" t="e">
        <f t="shared" si="7"/>
        <v>#REF!</v>
      </c>
      <c r="R58" s="48" t="e">
        <f t="shared" si="7"/>
        <v>#REF!</v>
      </c>
      <c r="S58" s="179" t="e">
        <f t="shared" si="7"/>
        <v>#REF!</v>
      </c>
      <c r="T58" s="203"/>
      <c r="V58" s="233"/>
      <c r="W58" s="233"/>
      <c r="X58" s="233"/>
    </row>
    <row r="59" spans="1:26" ht="13.5" x14ac:dyDescent="0.2">
      <c r="A59" s="20"/>
      <c r="B59" s="171" t="s">
        <v>96</v>
      </c>
      <c r="C59" s="38" t="s">
        <v>95</v>
      </c>
      <c r="D59" s="39" t="s">
        <v>135</v>
      </c>
      <c r="E59" s="48" t="str">
        <f t="shared" ref="E59:I59" si="8">IF(ISNUMBER(FIND("&lt;",E18)),"N.D.",PRODUCT(E18,1/E$54))</f>
        <v>N.D.</v>
      </c>
      <c r="F59" s="48" t="str">
        <f t="shared" si="8"/>
        <v>N.D.</v>
      </c>
      <c r="G59" s="48" t="str">
        <f t="shared" si="8"/>
        <v>N.D.</v>
      </c>
      <c r="H59" s="48" t="str">
        <f t="shared" si="8"/>
        <v>N.D.</v>
      </c>
      <c r="I59" s="48" t="str">
        <f t="shared" si="8"/>
        <v>N.D.</v>
      </c>
      <c r="J59" s="48" t="e">
        <f t="shared" ref="J59:S59" si="9">IF(ISNUMBER(FIND("&lt;",J18)),"N.D.",PRODUCT(J18,1/J$54))</f>
        <v>#REF!</v>
      </c>
      <c r="K59" s="48" t="e">
        <f t="shared" si="9"/>
        <v>#REF!</v>
      </c>
      <c r="L59" s="48" t="e">
        <f t="shared" si="9"/>
        <v>#REF!</v>
      </c>
      <c r="M59" s="48" t="e">
        <f t="shared" si="9"/>
        <v>#REF!</v>
      </c>
      <c r="N59" s="48" t="e">
        <f t="shared" si="9"/>
        <v>#REF!</v>
      </c>
      <c r="O59" s="48" t="e">
        <f t="shared" si="9"/>
        <v>#REF!</v>
      </c>
      <c r="P59" s="48" t="e">
        <f t="shared" si="9"/>
        <v>#REF!</v>
      </c>
      <c r="Q59" s="48" t="e">
        <f t="shared" si="9"/>
        <v>#REF!</v>
      </c>
      <c r="R59" s="48" t="e">
        <f t="shared" si="9"/>
        <v>#REF!</v>
      </c>
      <c r="S59" s="179" t="e">
        <f t="shared" si="9"/>
        <v>#REF!</v>
      </c>
      <c r="T59" s="203"/>
      <c r="V59" s="233"/>
      <c r="W59" s="233"/>
      <c r="X59" s="233"/>
    </row>
    <row r="60" spans="1:26" ht="13.5" x14ac:dyDescent="0.2">
      <c r="A60" s="20"/>
      <c r="B60" s="171" t="s">
        <v>106</v>
      </c>
      <c r="C60" s="38" t="s">
        <v>118</v>
      </c>
      <c r="D60" s="39" t="s">
        <v>135</v>
      </c>
      <c r="E60" s="48" t="e">
        <f t="shared" ref="E60:I60" si="10">IF(ISNUMBER(FIND("&lt;",E19)),"N.D.",PRODUCT(E19,1/E$54))</f>
        <v>#DIV/0!</v>
      </c>
      <c r="F60" s="48" t="e">
        <f t="shared" si="10"/>
        <v>#DIV/0!</v>
      </c>
      <c r="G60" s="48" t="e">
        <f t="shared" si="10"/>
        <v>#DIV/0!</v>
      </c>
      <c r="H60" s="48" t="e">
        <f t="shared" si="10"/>
        <v>#DIV/0!</v>
      </c>
      <c r="I60" s="48" t="e">
        <f t="shared" si="10"/>
        <v>#DIV/0!</v>
      </c>
      <c r="J60" s="48" t="e">
        <f t="shared" ref="J60:S60" si="11">IF(ISNUMBER(FIND("&lt;",J19)),"N.D.",PRODUCT(J19,1/J$54))</f>
        <v>#REF!</v>
      </c>
      <c r="K60" s="48" t="e">
        <f t="shared" si="11"/>
        <v>#REF!</v>
      </c>
      <c r="L60" s="48" t="e">
        <f t="shared" si="11"/>
        <v>#REF!</v>
      </c>
      <c r="M60" s="48" t="e">
        <f t="shared" si="11"/>
        <v>#REF!</v>
      </c>
      <c r="N60" s="48" t="e">
        <f t="shared" si="11"/>
        <v>#REF!</v>
      </c>
      <c r="O60" s="48" t="e">
        <f t="shared" si="11"/>
        <v>#REF!</v>
      </c>
      <c r="P60" s="48" t="e">
        <f t="shared" si="11"/>
        <v>#REF!</v>
      </c>
      <c r="Q60" s="48" t="e">
        <f t="shared" si="11"/>
        <v>#REF!</v>
      </c>
      <c r="R60" s="48" t="e">
        <f t="shared" si="11"/>
        <v>#REF!</v>
      </c>
      <c r="S60" s="179" t="e">
        <f t="shared" si="11"/>
        <v>#REF!</v>
      </c>
      <c r="T60" s="203"/>
      <c r="V60" s="233"/>
      <c r="W60" s="233"/>
      <c r="X60" s="233"/>
    </row>
    <row r="61" spans="1:26" ht="13.5" x14ac:dyDescent="0.2">
      <c r="A61" s="20"/>
      <c r="B61" s="171" t="s">
        <v>107</v>
      </c>
      <c r="C61" s="38" t="s">
        <v>119</v>
      </c>
      <c r="D61" s="39" t="s">
        <v>135</v>
      </c>
      <c r="E61" s="48" t="e">
        <f t="shared" ref="E61:I61" si="12">IF(ISNUMBER(FIND("&lt;",E20)),"N.D.",PRODUCT(E20,1/E$54))</f>
        <v>#DIV/0!</v>
      </c>
      <c r="F61" s="48" t="e">
        <f t="shared" si="12"/>
        <v>#DIV/0!</v>
      </c>
      <c r="G61" s="48" t="e">
        <f t="shared" si="12"/>
        <v>#DIV/0!</v>
      </c>
      <c r="H61" s="48" t="e">
        <f t="shared" si="12"/>
        <v>#DIV/0!</v>
      </c>
      <c r="I61" s="48" t="e">
        <f t="shared" si="12"/>
        <v>#DIV/0!</v>
      </c>
      <c r="J61" s="48" t="e">
        <f t="shared" ref="J61:S61" si="13">IF(ISNUMBER(FIND("&lt;",J20)),"N.D.",PRODUCT(J20,1/J$54))</f>
        <v>#REF!</v>
      </c>
      <c r="K61" s="48" t="e">
        <f t="shared" si="13"/>
        <v>#REF!</v>
      </c>
      <c r="L61" s="48" t="e">
        <f t="shared" si="13"/>
        <v>#REF!</v>
      </c>
      <c r="M61" s="48" t="e">
        <f t="shared" si="13"/>
        <v>#REF!</v>
      </c>
      <c r="N61" s="48" t="e">
        <f t="shared" si="13"/>
        <v>#REF!</v>
      </c>
      <c r="O61" s="48" t="e">
        <f t="shared" si="13"/>
        <v>#REF!</v>
      </c>
      <c r="P61" s="48" t="e">
        <f t="shared" si="13"/>
        <v>#REF!</v>
      </c>
      <c r="Q61" s="48" t="e">
        <f t="shared" si="13"/>
        <v>#REF!</v>
      </c>
      <c r="R61" s="48" t="e">
        <f t="shared" si="13"/>
        <v>#REF!</v>
      </c>
      <c r="S61" s="179" t="e">
        <f t="shared" si="13"/>
        <v>#REF!</v>
      </c>
      <c r="T61" s="203"/>
      <c r="V61" s="233"/>
      <c r="W61" s="233"/>
      <c r="X61" s="233"/>
    </row>
    <row r="62" spans="1:26" ht="13.5" x14ac:dyDescent="0.2">
      <c r="A62" s="20"/>
      <c r="B62" s="171" t="s">
        <v>94</v>
      </c>
      <c r="C62" s="38" t="s">
        <v>93</v>
      </c>
      <c r="D62" s="39" t="s">
        <v>135</v>
      </c>
      <c r="E62" s="48" t="e">
        <f t="shared" ref="E62:I62" si="14">IF(ISNUMBER(FIND("&lt;",E21)),"N.D.",PRODUCT(E21,1/E$54))</f>
        <v>#DIV/0!</v>
      </c>
      <c r="F62" s="48" t="e">
        <f t="shared" si="14"/>
        <v>#DIV/0!</v>
      </c>
      <c r="G62" s="48" t="e">
        <f t="shared" si="14"/>
        <v>#DIV/0!</v>
      </c>
      <c r="H62" s="48" t="e">
        <f t="shared" si="14"/>
        <v>#DIV/0!</v>
      </c>
      <c r="I62" s="48" t="e">
        <f t="shared" si="14"/>
        <v>#DIV/0!</v>
      </c>
      <c r="J62" s="48" t="e">
        <f t="shared" ref="J62:S62" si="15">IF(ISNUMBER(FIND("&lt;",J21)),"N.D.",PRODUCT(J21,1/J$54))</f>
        <v>#REF!</v>
      </c>
      <c r="K62" s="48" t="e">
        <f t="shared" si="15"/>
        <v>#REF!</v>
      </c>
      <c r="L62" s="48" t="e">
        <f t="shared" si="15"/>
        <v>#REF!</v>
      </c>
      <c r="M62" s="48" t="e">
        <f t="shared" si="15"/>
        <v>#REF!</v>
      </c>
      <c r="N62" s="48" t="e">
        <f t="shared" si="15"/>
        <v>#REF!</v>
      </c>
      <c r="O62" s="48" t="e">
        <f t="shared" si="15"/>
        <v>#REF!</v>
      </c>
      <c r="P62" s="48" t="e">
        <f t="shared" si="15"/>
        <v>#REF!</v>
      </c>
      <c r="Q62" s="48" t="e">
        <f t="shared" si="15"/>
        <v>#REF!</v>
      </c>
      <c r="R62" s="48" t="e">
        <f t="shared" si="15"/>
        <v>#REF!</v>
      </c>
      <c r="S62" s="179" t="e">
        <f t="shared" si="15"/>
        <v>#REF!</v>
      </c>
      <c r="T62" s="203"/>
      <c r="V62" s="233">
        <v>0.05</v>
      </c>
      <c r="W62" s="234" t="e">
        <f>AVERAGE(E62:I62)</f>
        <v>#DIV/0!</v>
      </c>
      <c r="X62" s="12" t="e">
        <f t="shared" ref="X62" si="16">IF(W62&gt;V62,"Supera","No Supera")</f>
        <v>#DIV/0!</v>
      </c>
      <c r="Y62" s="14">
        <f>COUNTIF(E62:J62,"&gt;0,05")</f>
        <v>0</v>
      </c>
      <c r="Z62" s="236" t="e">
        <f>W62/V62</f>
        <v>#DIV/0!</v>
      </c>
    </row>
    <row r="63" spans="1:26" ht="13.5" x14ac:dyDescent="0.2">
      <c r="A63" s="20"/>
      <c r="B63" s="171" t="s">
        <v>108</v>
      </c>
      <c r="C63" s="38" t="s">
        <v>121</v>
      </c>
      <c r="D63" s="39" t="s">
        <v>135</v>
      </c>
      <c r="E63" s="48" t="e">
        <f t="shared" ref="E63:I63" si="17">IF(ISNUMBER(FIND("&lt;",E22)),"N.D.",PRODUCT(E22,1/E$54))</f>
        <v>#DIV/0!</v>
      </c>
      <c r="F63" s="48" t="e">
        <f t="shared" si="17"/>
        <v>#DIV/0!</v>
      </c>
      <c r="G63" s="48" t="e">
        <f t="shared" si="17"/>
        <v>#DIV/0!</v>
      </c>
      <c r="H63" s="48" t="e">
        <f t="shared" si="17"/>
        <v>#DIV/0!</v>
      </c>
      <c r="I63" s="48" t="e">
        <f t="shared" si="17"/>
        <v>#DIV/0!</v>
      </c>
      <c r="J63" s="48" t="e">
        <f t="shared" ref="J63:S63" si="18">IF(ISNUMBER(FIND("&lt;",J22)),"N.D.",PRODUCT(J22,1/J$54))</f>
        <v>#REF!</v>
      </c>
      <c r="K63" s="48" t="e">
        <f t="shared" si="18"/>
        <v>#REF!</v>
      </c>
      <c r="L63" s="48" t="e">
        <f t="shared" si="18"/>
        <v>#REF!</v>
      </c>
      <c r="M63" s="48" t="e">
        <f t="shared" si="18"/>
        <v>#REF!</v>
      </c>
      <c r="N63" s="48" t="e">
        <f t="shared" si="18"/>
        <v>#REF!</v>
      </c>
      <c r="O63" s="48" t="e">
        <f t="shared" si="18"/>
        <v>#REF!</v>
      </c>
      <c r="P63" s="48" t="e">
        <f t="shared" si="18"/>
        <v>#REF!</v>
      </c>
      <c r="Q63" s="48" t="e">
        <f t="shared" si="18"/>
        <v>#REF!</v>
      </c>
      <c r="R63" s="48" t="e">
        <f t="shared" si="18"/>
        <v>#REF!</v>
      </c>
      <c r="S63" s="179" t="e">
        <f t="shared" si="18"/>
        <v>#REF!</v>
      </c>
      <c r="T63" s="203"/>
      <c r="V63" s="233"/>
      <c r="W63" s="234"/>
      <c r="X63" s="233"/>
    </row>
    <row r="64" spans="1:26" ht="13.5" x14ac:dyDescent="0.2">
      <c r="A64" s="20"/>
      <c r="B64" s="171" t="s">
        <v>92</v>
      </c>
      <c r="C64" s="38" t="s">
        <v>91</v>
      </c>
      <c r="D64" s="39" t="s">
        <v>135</v>
      </c>
      <c r="E64" s="48" t="e">
        <f t="shared" ref="E64:I64" si="19">IF(ISNUMBER(FIND("&lt;",E23)),"N.D.",PRODUCT(E23,1/E$54))</f>
        <v>#DIV/0!</v>
      </c>
      <c r="F64" s="48" t="e">
        <f t="shared" si="19"/>
        <v>#DIV/0!</v>
      </c>
      <c r="G64" s="48" t="e">
        <f t="shared" si="19"/>
        <v>#DIV/0!</v>
      </c>
      <c r="H64" s="48" t="e">
        <f t="shared" si="19"/>
        <v>#DIV/0!</v>
      </c>
      <c r="I64" s="48" t="e">
        <f t="shared" si="19"/>
        <v>#DIV/0!</v>
      </c>
      <c r="J64" s="48" t="e">
        <f t="shared" ref="J64:S64" si="20">IF(ISNUMBER(FIND("&lt;",J23)),"N.D.",PRODUCT(J23,1/J$54))</f>
        <v>#REF!</v>
      </c>
      <c r="K64" s="48" t="e">
        <f t="shared" si="20"/>
        <v>#REF!</v>
      </c>
      <c r="L64" s="48" t="e">
        <f t="shared" si="20"/>
        <v>#REF!</v>
      </c>
      <c r="M64" s="48" t="e">
        <f t="shared" si="20"/>
        <v>#REF!</v>
      </c>
      <c r="N64" s="48" t="e">
        <f t="shared" si="20"/>
        <v>#REF!</v>
      </c>
      <c r="O64" s="48" t="e">
        <f t="shared" si="20"/>
        <v>#REF!</v>
      </c>
      <c r="P64" s="48" t="e">
        <f t="shared" si="20"/>
        <v>#REF!</v>
      </c>
      <c r="Q64" s="48" t="e">
        <f t="shared" si="20"/>
        <v>#REF!</v>
      </c>
      <c r="R64" s="48" t="e">
        <f t="shared" si="20"/>
        <v>#REF!</v>
      </c>
      <c r="S64" s="179" t="e">
        <f t="shared" si="20"/>
        <v>#REF!</v>
      </c>
      <c r="T64" s="203"/>
      <c r="V64" s="233"/>
      <c r="W64" s="233"/>
      <c r="X64" s="233"/>
    </row>
    <row r="65" spans="1:26" ht="13.5" x14ac:dyDescent="0.2">
      <c r="A65" s="20"/>
      <c r="B65" s="171" t="s">
        <v>88</v>
      </c>
      <c r="C65" s="38" t="s">
        <v>87</v>
      </c>
      <c r="D65" s="39" t="s">
        <v>135</v>
      </c>
      <c r="E65" s="48" t="e">
        <f t="shared" ref="E65:I65" si="21">IF(ISNUMBER(FIND("&lt;",E24)),"N.D.",PRODUCT(E24,1/E$54))</f>
        <v>#DIV/0!</v>
      </c>
      <c r="F65" s="48" t="e">
        <f t="shared" si="21"/>
        <v>#DIV/0!</v>
      </c>
      <c r="G65" s="48" t="e">
        <f t="shared" si="21"/>
        <v>#DIV/0!</v>
      </c>
      <c r="H65" s="48" t="e">
        <f t="shared" si="21"/>
        <v>#DIV/0!</v>
      </c>
      <c r="I65" s="48" t="e">
        <f t="shared" si="21"/>
        <v>#DIV/0!</v>
      </c>
      <c r="J65" s="48" t="e">
        <f t="shared" ref="J65:S65" si="22">IF(ISNUMBER(FIND("&lt;",J24)),"N.D.",PRODUCT(J24,1/J$54))</f>
        <v>#REF!</v>
      </c>
      <c r="K65" s="48" t="e">
        <f t="shared" si="22"/>
        <v>#REF!</v>
      </c>
      <c r="L65" s="48" t="e">
        <f t="shared" si="22"/>
        <v>#REF!</v>
      </c>
      <c r="M65" s="48" t="e">
        <f t="shared" si="22"/>
        <v>#REF!</v>
      </c>
      <c r="N65" s="48" t="e">
        <f t="shared" si="22"/>
        <v>#REF!</v>
      </c>
      <c r="O65" s="48" t="e">
        <f t="shared" si="22"/>
        <v>#REF!</v>
      </c>
      <c r="P65" s="48" t="e">
        <f t="shared" si="22"/>
        <v>#REF!</v>
      </c>
      <c r="Q65" s="48" t="e">
        <f t="shared" si="22"/>
        <v>#REF!</v>
      </c>
      <c r="R65" s="48" t="e">
        <f t="shared" si="22"/>
        <v>#REF!</v>
      </c>
      <c r="S65" s="179" t="e">
        <f t="shared" si="22"/>
        <v>#REF!</v>
      </c>
      <c r="T65" s="203"/>
      <c r="V65" s="233"/>
      <c r="W65" s="233"/>
      <c r="X65" s="233"/>
    </row>
    <row r="66" spans="1:26" ht="13.5" x14ac:dyDescent="0.2">
      <c r="A66" s="20"/>
      <c r="B66" s="171" t="s">
        <v>90</v>
      </c>
      <c r="C66" s="38" t="s">
        <v>89</v>
      </c>
      <c r="D66" s="39" t="s">
        <v>135</v>
      </c>
      <c r="E66" s="48" t="str">
        <f t="shared" ref="E66:I66" si="23">IF(ISNUMBER(FIND("&lt;",E25)),"N.D.",PRODUCT(E25,1/E$54))</f>
        <v>N.D.</v>
      </c>
      <c r="F66" s="48" t="str">
        <f t="shared" si="23"/>
        <v>N.D.</v>
      </c>
      <c r="G66" s="48" t="str">
        <f t="shared" si="23"/>
        <v>N.D.</v>
      </c>
      <c r="H66" s="48" t="str">
        <f t="shared" si="23"/>
        <v>N.D.</v>
      </c>
      <c r="I66" s="48" t="str">
        <f t="shared" si="23"/>
        <v>N.D.</v>
      </c>
      <c r="J66" s="48" t="e">
        <f t="shared" ref="J66:S66" si="24">IF(ISNUMBER(FIND("&lt;",J25)),"N.D.",PRODUCT(J25,1/J$54))</f>
        <v>#REF!</v>
      </c>
      <c r="K66" s="48" t="e">
        <f t="shared" si="24"/>
        <v>#REF!</v>
      </c>
      <c r="L66" s="48" t="e">
        <f t="shared" si="24"/>
        <v>#REF!</v>
      </c>
      <c r="M66" s="48" t="e">
        <f t="shared" si="24"/>
        <v>#REF!</v>
      </c>
      <c r="N66" s="48" t="e">
        <f t="shared" si="24"/>
        <v>#REF!</v>
      </c>
      <c r="O66" s="48" t="e">
        <f t="shared" si="24"/>
        <v>#REF!</v>
      </c>
      <c r="P66" s="48" t="e">
        <f t="shared" si="24"/>
        <v>#REF!</v>
      </c>
      <c r="Q66" s="48" t="e">
        <f t="shared" si="24"/>
        <v>#REF!</v>
      </c>
      <c r="R66" s="48" t="e">
        <f t="shared" si="24"/>
        <v>#REF!</v>
      </c>
      <c r="S66" s="179" t="e">
        <f t="shared" si="24"/>
        <v>#REF!</v>
      </c>
      <c r="T66" s="203"/>
      <c r="V66" s="233"/>
      <c r="W66" s="233"/>
      <c r="X66" s="233"/>
    </row>
    <row r="67" spans="1:26" s="17" customFormat="1" ht="13.5" x14ac:dyDescent="0.2">
      <c r="A67" s="20"/>
      <c r="B67" s="171" t="s">
        <v>109</v>
      </c>
      <c r="C67" s="38" t="s">
        <v>122</v>
      </c>
      <c r="D67" s="39" t="s">
        <v>135</v>
      </c>
      <c r="E67" s="48" t="e">
        <f t="shared" ref="E67:I67" si="25">IF(ISNUMBER(FIND("&lt;",E26)),"N.D.",PRODUCT(E26,1/E$54))</f>
        <v>#DIV/0!</v>
      </c>
      <c r="F67" s="48" t="e">
        <f t="shared" si="25"/>
        <v>#DIV/0!</v>
      </c>
      <c r="G67" s="48" t="e">
        <f t="shared" si="25"/>
        <v>#DIV/0!</v>
      </c>
      <c r="H67" s="48" t="e">
        <f t="shared" si="25"/>
        <v>#DIV/0!</v>
      </c>
      <c r="I67" s="48" t="e">
        <f t="shared" si="25"/>
        <v>#DIV/0!</v>
      </c>
      <c r="J67" s="48" t="e">
        <f t="shared" ref="J67:S67" si="26">IF(ISNUMBER(FIND("&lt;",J26)),"N.D.",PRODUCT(J26,1/J$54))</f>
        <v>#REF!</v>
      </c>
      <c r="K67" s="48" t="e">
        <f t="shared" si="26"/>
        <v>#REF!</v>
      </c>
      <c r="L67" s="48" t="e">
        <f t="shared" si="26"/>
        <v>#REF!</v>
      </c>
      <c r="M67" s="48" t="e">
        <f t="shared" si="26"/>
        <v>#REF!</v>
      </c>
      <c r="N67" s="48" t="e">
        <f t="shared" si="26"/>
        <v>#REF!</v>
      </c>
      <c r="O67" s="48" t="e">
        <f t="shared" si="26"/>
        <v>#REF!</v>
      </c>
      <c r="P67" s="48" t="e">
        <f t="shared" si="26"/>
        <v>#REF!</v>
      </c>
      <c r="Q67" s="48" t="e">
        <f t="shared" si="26"/>
        <v>#REF!</v>
      </c>
      <c r="R67" s="48" t="e">
        <f t="shared" si="26"/>
        <v>#REF!</v>
      </c>
      <c r="S67" s="179" t="e">
        <f t="shared" si="26"/>
        <v>#REF!</v>
      </c>
      <c r="T67" s="203"/>
      <c r="V67" s="235"/>
      <c r="W67" s="235"/>
      <c r="X67" s="235"/>
    </row>
    <row r="68" spans="1:26" ht="13.5" x14ac:dyDescent="0.2">
      <c r="A68" s="20"/>
      <c r="B68" s="171" t="s">
        <v>110</v>
      </c>
      <c r="C68" s="38" t="s">
        <v>123</v>
      </c>
      <c r="D68" s="39" t="s">
        <v>135</v>
      </c>
      <c r="E68" s="48" t="e">
        <f t="shared" ref="E68:I68" si="27">IF(ISNUMBER(FIND("&lt;",E27)),"N.D.",PRODUCT(E27,1/E$54))</f>
        <v>#DIV/0!</v>
      </c>
      <c r="F68" s="48" t="e">
        <f t="shared" si="27"/>
        <v>#DIV/0!</v>
      </c>
      <c r="G68" s="48" t="e">
        <f t="shared" si="27"/>
        <v>#DIV/0!</v>
      </c>
      <c r="H68" s="48" t="e">
        <f t="shared" si="27"/>
        <v>#DIV/0!</v>
      </c>
      <c r="I68" s="48" t="e">
        <f t="shared" si="27"/>
        <v>#DIV/0!</v>
      </c>
      <c r="J68" s="48" t="e">
        <f t="shared" ref="J68:S68" si="28">IF(ISNUMBER(FIND("&lt;",J27)),"N.D.",PRODUCT(J27,1/J$54))</f>
        <v>#REF!</v>
      </c>
      <c r="K68" s="48" t="e">
        <f t="shared" si="28"/>
        <v>#REF!</v>
      </c>
      <c r="L68" s="48" t="e">
        <f t="shared" si="28"/>
        <v>#REF!</v>
      </c>
      <c r="M68" s="48" t="e">
        <f t="shared" si="28"/>
        <v>#REF!</v>
      </c>
      <c r="N68" s="48" t="e">
        <f t="shared" si="28"/>
        <v>#REF!</v>
      </c>
      <c r="O68" s="48" t="e">
        <f t="shared" si="28"/>
        <v>#REF!</v>
      </c>
      <c r="P68" s="48" t="e">
        <f t="shared" si="28"/>
        <v>#REF!</v>
      </c>
      <c r="Q68" s="48" t="e">
        <f t="shared" si="28"/>
        <v>#REF!</v>
      </c>
      <c r="R68" s="48" t="e">
        <f t="shared" si="28"/>
        <v>#REF!</v>
      </c>
      <c r="S68" s="179" t="e">
        <f t="shared" si="28"/>
        <v>#REF!</v>
      </c>
      <c r="T68" s="203"/>
      <c r="V68" s="233"/>
      <c r="W68" s="233"/>
      <c r="X68" s="233"/>
    </row>
    <row r="69" spans="1:26" ht="13.5" x14ac:dyDescent="0.2">
      <c r="A69" s="20"/>
      <c r="B69" s="171" t="s">
        <v>148</v>
      </c>
      <c r="C69" s="38" t="s">
        <v>120</v>
      </c>
      <c r="D69" s="39" t="s">
        <v>135</v>
      </c>
      <c r="E69" s="48" t="e">
        <f t="shared" ref="E69:I69" si="29">IF(ISNUMBER(FIND("&lt;",E28)),"N.D.",PRODUCT(E28,1/E$54))</f>
        <v>#DIV/0!</v>
      </c>
      <c r="F69" s="48" t="e">
        <f t="shared" si="29"/>
        <v>#DIV/0!</v>
      </c>
      <c r="G69" s="48" t="e">
        <f t="shared" si="29"/>
        <v>#DIV/0!</v>
      </c>
      <c r="H69" s="48" t="e">
        <f t="shared" si="29"/>
        <v>#DIV/0!</v>
      </c>
      <c r="I69" s="48" t="e">
        <f t="shared" si="29"/>
        <v>#DIV/0!</v>
      </c>
      <c r="J69" s="48" t="e">
        <f t="shared" ref="J69:S69" si="30">IF(ISNUMBER(FIND("&lt;",J28)),"N.D.",PRODUCT(J28,1/J$54))</f>
        <v>#REF!</v>
      </c>
      <c r="K69" s="48" t="e">
        <f t="shared" si="30"/>
        <v>#REF!</v>
      </c>
      <c r="L69" s="48" t="e">
        <f t="shared" si="30"/>
        <v>#REF!</v>
      </c>
      <c r="M69" s="48" t="e">
        <f t="shared" si="30"/>
        <v>#REF!</v>
      </c>
      <c r="N69" s="48" t="e">
        <f t="shared" si="30"/>
        <v>#REF!</v>
      </c>
      <c r="O69" s="48" t="e">
        <f t="shared" si="30"/>
        <v>#REF!</v>
      </c>
      <c r="P69" s="48" t="e">
        <f t="shared" si="30"/>
        <v>#REF!</v>
      </c>
      <c r="Q69" s="48" t="e">
        <f t="shared" si="30"/>
        <v>#REF!</v>
      </c>
      <c r="R69" s="48" t="e">
        <f t="shared" si="30"/>
        <v>#REF!</v>
      </c>
      <c r="S69" s="179" t="e">
        <f t="shared" si="30"/>
        <v>#REF!</v>
      </c>
      <c r="T69" s="203"/>
      <c r="V69" s="233"/>
      <c r="W69" s="233"/>
      <c r="X69" s="233"/>
    </row>
    <row r="70" spans="1:26" ht="13.5" x14ac:dyDescent="0.2">
      <c r="A70" s="20"/>
      <c r="B70" s="171" t="s">
        <v>111</v>
      </c>
      <c r="C70" s="38" t="s">
        <v>124</v>
      </c>
      <c r="D70" s="39" t="s">
        <v>135</v>
      </c>
      <c r="E70" s="48" t="e">
        <f t="shared" ref="E70:I70" si="31">IF(ISNUMBER(FIND("&lt;",E29)),"N.D.",PRODUCT(E29,1/E$54))</f>
        <v>#DIV/0!</v>
      </c>
      <c r="F70" s="48" t="e">
        <f t="shared" si="31"/>
        <v>#DIV/0!</v>
      </c>
      <c r="G70" s="48" t="e">
        <f t="shared" si="31"/>
        <v>#DIV/0!</v>
      </c>
      <c r="H70" s="48" t="e">
        <f t="shared" si="31"/>
        <v>#DIV/0!</v>
      </c>
      <c r="I70" s="48" t="e">
        <f t="shared" si="31"/>
        <v>#DIV/0!</v>
      </c>
      <c r="J70" s="48" t="e">
        <f t="shared" ref="J70:S70" si="32">IF(ISNUMBER(FIND("&lt;",J29)),"N.D.",PRODUCT(J29,1/J$54))</f>
        <v>#REF!</v>
      </c>
      <c r="K70" s="48" t="e">
        <f t="shared" si="32"/>
        <v>#REF!</v>
      </c>
      <c r="L70" s="48" t="e">
        <f t="shared" si="32"/>
        <v>#REF!</v>
      </c>
      <c r="M70" s="48" t="e">
        <f t="shared" si="32"/>
        <v>#REF!</v>
      </c>
      <c r="N70" s="48" t="e">
        <f t="shared" si="32"/>
        <v>#REF!</v>
      </c>
      <c r="O70" s="48" t="e">
        <f t="shared" si="32"/>
        <v>#REF!</v>
      </c>
      <c r="P70" s="48" t="e">
        <f t="shared" si="32"/>
        <v>#REF!</v>
      </c>
      <c r="Q70" s="48" t="e">
        <f t="shared" si="32"/>
        <v>#REF!</v>
      </c>
      <c r="R70" s="48" t="e">
        <f t="shared" si="32"/>
        <v>#REF!</v>
      </c>
      <c r="S70" s="179" t="e">
        <f t="shared" si="32"/>
        <v>#REF!</v>
      </c>
      <c r="T70" s="203"/>
      <c r="V70" s="233"/>
      <c r="W70" s="233"/>
      <c r="X70" s="233"/>
    </row>
    <row r="71" spans="1:26" ht="13.5" x14ac:dyDescent="0.2">
      <c r="A71" s="20"/>
      <c r="B71" s="171" t="s">
        <v>112</v>
      </c>
      <c r="C71" s="38" t="s">
        <v>125</v>
      </c>
      <c r="D71" s="39" t="s">
        <v>135</v>
      </c>
      <c r="E71" s="48" t="e">
        <f t="shared" ref="E71:I71" si="33">IF(ISNUMBER(FIND("&lt;",E30)),"N.D.",PRODUCT(E30,1/E$54))</f>
        <v>#DIV/0!</v>
      </c>
      <c r="F71" s="48" t="e">
        <f t="shared" si="33"/>
        <v>#DIV/0!</v>
      </c>
      <c r="G71" s="48" t="e">
        <f t="shared" si="33"/>
        <v>#DIV/0!</v>
      </c>
      <c r="H71" s="48" t="e">
        <f t="shared" si="33"/>
        <v>#DIV/0!</v>
      </c>
      <c r="I71" s="48" t="e">
        <f t="shared" si="33"/>
        <v>#DIV/0!</v>
      </c>
      <c r="J71" s="48" t="e">
        <f t="shared" ref="J71:S71" si="34">IF(ISNUMBER(FIND("&lt;",J30)),"N.D.",PRODUCT(J30,1/J$54))</f>
        <v>#REF!</v>
      </c>
      <c r="K71" s="48" t="e">
        <f t="shared" si="34"/>
        <v>#REF!</v>
      </c>
      <c r="L71" s="48" t="e">
        <f t="shared" si="34"/>
        <v>#REF!</v>
      </c>
      <c r="M71" s="48" t="e">
        <f t="shared" si="34"/>
        <v>#REF!</v>
      </c>
      <c r="N71" s="48" t="e">
        <f t="shared" si="34"/>
        <v>#REF!</v>
      </c>
      <c r="O71" s="48" t="e">
        <f t="shared" si="34"/>
        <v>#REF!</v>
      </c>
      <c r="P71" s="48" t="e">
        <f t="shared" si="34"/>
        <v>#REF!</v>
      </c>
      <c r="Q71" s="48" t="e">
        <f t="shared" si="34"/>
        <v>#REF!</v>
      </c>
      <c r="R71" s="48" t="e">
        <f t="shared" si="34"/>
        <v>#REF!</v>
      </c>
      <c r="S71" s="179" t="e">
        <f t="shared" si="34"/>
        <v>#REF!</v>
      </c>
      <c r="T71" s="203"/>
      <c r="V71" s="233"/>
      <c r="W71" s="233"/>
      <c r="X71" s="233"/>
    </row>
    <row r="72" spans="1:26" ht="13.5" x14ac:dyDescent="0.2">
      <c r="A72" s="20"/>
      <c r="B72" s="171" t="s">
        <v>113</v>
      </c>
      <c r="C72" s="38" t="s">
        <v>126</v>
      </c>
      <c r="D72" s="39" t="s">
        <v>135</v>
      </c>
      <c r="E72" s="48" t="e">
        <f t="shared" ref="E72:I72" si="35">IF(ISNUMBER(FIND("&lt;",E31)),"N.D.",PRODUCT(E31,1/E$54))</f>
        <v>#DIV/0!</v>
      </c>
      <c r="F72" s="48" t="e">
        <f t="shared" si="35"/>
        <v>#DIV/0!</v>
      </c>
      <c r="G72" s="48" t="e">
        <f t="shared" si="35"/>
        <v>#DIV/0!</v>
      </c>
      <c r="H72" s="48" t="e">
        <f t="shared" si="35"/>
        <v>#DIV/0!</v>
      </c>
      <c r="I72" s="48" t="e">
        <f t="shared" si="35"/>
        <v>#DIV/0!</v>
      </c>
      <c r="J72" s="48" t="e">
        <f t="shared" ref="J72:S72" si="36">IF(ISNUMBER(FIND("&lt;",J31)),"N.D.",PRODUCT(J31,1/J$54))</f>
        <v>#REF!</v>
      </c>
      <c r="K72" s="48" t="e">
        <f t="shared" si="36"/>
        <v>#REF!</v>
      </c>
      <c r="L72" s="48" t="e">
        <f t="shared" si="36"/>
        <v>#REF!</v>
      </c>
      <c r="M72" s="48" t="e">
        <f t="shared" si="36"/>
        <v>#REF!</v>
      </c>
      <c r="N72" s="48" t="e">
        <f t="shared" si="36"/>
        <v>#REF!</v>
      </c>
      <c r="O72" s="48" t="e">
        <f t="shared" si="36"/>
        <v>#REF!</v>
      </c>
      <c r="P72" s="48" t="e">
        <f t="shared" si="36"/>
        <v>#REF!</v>
      </c>
      <c r="Q72" s="48" t="e">
        <f t="shared" si="36"/>
        <v>#REF!</v>
      </c>
      <c r="R72" s="48" t="e">
        <f t="shared" si="36"/>
        <v>#REF!</v>
      </c>
      <c r="S72" s="179" t="e">
        <f t="shared" si="36"/>
        <v>#REF!</v>
      </c>
      <c r="T72" s="203"/>
      <c r="V72" s="233"/>
      <c r="W72" s="233"/>
      <c r="X72" s="233"/>
    </row>
    <row r="73" spans="1:26" ht="13.5" x14ac:dyDescent="0.2">
      <c r="A73" s="20"/>
      <c r="B73" s="171" t="s">
        <v>86</v>
      </c>
      <c r="C73" s="38" t="s">
        <v>85</v>
      </c>
      <c r="D73" s="39" t="s">
        <v>135</v>
      </c>
      <c r="E73" s="48" t="e">
        <f t="shared" ref="E73:I73" si="37">IF(ISNUMBER(FIND("&lt;",E32)),"N.D.",PRODUCT(E32,1/E$54))</f>
        <v>#DIV/0!</v>
      </c>
      <c r="F73" s="48" t="e">
        <f t="shared" si="37"/>
        <v>#DIV/0!</v>
      </c>
      <c r="G73" s="48" t="e">
        <f t="shared" si="37"/>
        <v>#DIV/0!</v>
      </c>
      <c r="H73" s="48" t="e">
        <f t="shared" si="37"/>
        <v>#DIV/0!</v>
      </c>
      <c r="I73" s="48" t="e">
        <f t="shared" si="37"/>
        <v>#DIV/0!</v>
      </c>
      <c r="J73" s="48" t="e">
        <f t="shared" ref="J73:S73" si="38">IF(ISNUMBER(FIND("&lt;",J32)),"N.D.",PRODUCT(J32,1/J$54))</f>
        <v>#REF!</v>
      </c>
      <c r="K73" s="48" t="e">
        <f t="shared" si="38"/>
        <v>#REF!</v>
      </c>
      <c r="L73" s="48" t="e">
        <f t="shared" si="38"/>
        <v>#REF!</v>
      </c>
      <c r="M73" s="48" t="e">
        <f t="shared" si="38"/>
        <v>#REF!</v>
      </c>
      <c r="N73" s="48" t="e">
        <f t="shared" si="38"/>
        <v>#REF!</v>
      </c>
      <c r="O73" s="48" t="e">
        <f t="shared" si="38"/>
        <v>#REF!</v>
      </c>
      <c r="P73" s="48" t="e">
        <f t="shared" si="38"/>
        <v>#REF!</v>
      </c>
      <c r="Q73" s="48" t="e">
        <f t="shared" si="38"/>
        <v>#REF!</v>
      </c>
      <c r="R73" s="48" t="e">
        <f t="shared" si="38"/>
        <v>#REF!</v>
      </c>
      <c r="S73" s="179" t="e">
        <f t="shared" si="38"/>
        <v>#REF!</v>
      </c>
      <c r="T73" s="203"/>
      <c r="V73" s="233"/>
      <c r="W73" s="233"/>
      <c r="X73" s="233"/>
    </row>
    <row r="74" spans="1:26" ht="13.5" x14ac:dyDescent="0.2">
      <c r="A74" s="20"/>
      <c r="B74" s="171" t="s">
        <v>69</v>
      </c>
      <c r="C74" s="38" t="s">
        <v>68</v>
      </c>
      <c r="D74" s="39" t="s">
        <v>135</v>
      </c>
      <c r="E74" s="48" t="str">
        <f t="shared" ref="E74:I74" si="39">IF(ISNUMBER(FIND("&lt;",E33)),"N.D.",PRODUCT(E33,1/E$54))</f>
        <v>N.D.</v>
      </c>
      <c r="F74" s="48" t="str">
        <f t="shared" si="39"/>
        <v>N.D.</v>
      </c>
      <c r="G74" s="48" t="e">
        <f t="shared" si="39"/>
        <v>#DIV/0!</v>
      </c>
      <c r="H74" s="48" t="str">
        <f t="shared" si="39"/>
        <v>N.D.</v>
      </c>
      <c r="I74" s="48" t="e">
        <f t="shared" si="39"/>
        <v>#DIV/0!</v>
      </c>
      <c r="J74" s="48" t="e">
        <f t="shared" ref="J74:S74" si="40">IF(ISNUMBER(FIND("&lt;",J33)),"N.D.",PRODUCT(J33,1/J$54))</f>
        <v>#REF!</v>
      </c>
      <c r="K74" s="48" t="e">
        <f t="shared" si="40"/>
        <v>#REF!</v>
      </c>
      <c r="L74" s="48" t="e">
        <f t="shared" si="40"/>
        <v>#REF!</v>
      </c>
      <c r="M74" s="48" t="e">
        <f t="shared" si="40"/>
        <v>#REF!</v>
      </c>
      <c r="N74" s="48" t="e">
        <f t="shared" si="40"/>
        <v>#REF!</v>
      </c>
      <c r="O74" s="48" t="e">
        <f t="shared" si="40"/>
        <v>#REF!</v>
      </c>
      <c r="P74" s="48" t="e">
        <f t="shared" si="40"/>
        <v>#REF!</v>
      </c>
      <c r="Q74" s="48" t="e">
        <f t="shared" si="40"/>
        <v>#REF!</v>
      </c>
      <c r="R74" s="48" t="e">
        <f t="shared" si="40"/>
        <v>#REF!</v>
      </c>
      <c r="S74" s="179" t="e">
        <f t="shared" si="40"/>
        <v>#REF!</v>
      </c>
      <c r="T74" s="203"/>
      <c r="V74" s="233"/>
      <c r="W74" s="233"/>
      <c r="X74" s="233"/>
    </row>
    <row r="75" spans="1:26" ht="13.5" x14ac:dyDescent="0.2">
      <c r="A75" s="20"/>
      <c r="B75" s="171" t="s">
        <v>84</v>
      </c>
      <c r="C75" s="38" t="s">
        <v>83</v>
      </c>
      <c r="D75" s="39" t="s">
        <v>135</v>
      </c>
      <c r="E75" s="48" t="e">
        <f t="shared" ref="E75:I75" si="41">IF(ISNUMBER(FIND("&lt;",E34)),"N.D.",PRODUCT(E34,1/E$54))</f>
        <v>#DIV/0!</v>
      </c>
      <c r="F75" s="48" t="e">
        <f t="shared" si="41"/>
        <v>#DIV/0!</v>
      </c>
      <c r="G75" s="48" t="e">
        <f t="shared" si="41"/>
        <v>#DIV/0!</v>
      </c>
      <c r="H75" s="48" t="e">
        <f t="shared" si="41"/>
        <v>#DIV/0!</v>
      </c>
      <c r="I75" s="48" t="e">
        <f t="shared" si="41"/>
        <v>#DIV/0!</v>
      </c>
      <c r="J75" s="48" t="e">
        <f t="shared" ref="J75:S75" si="42">IF(ISNUMBER(FIND("&lt;",J34)),"N.D.",PRODUCT(J34,1/J$54))</f>
        <v>#REF!</v>
      </c>
      <c r="K75" s="48" t="e">
        <f t="shared" si="42"/>
        <v>#REF!</v>
      </c>
      <c r="L75" s="48" t="e">
        <f t="shared" si="42"/>
        <v>#REF!</v>
      </c>
      <c r="M75" s="48" t="e">
        <f t="shared" si="42"/>
        <v>#REF!</v>
      </c>
      <c r="N75" s="48" t="e">
        <f t="shared" si="42"/>
        <v>#REF!</v>
      </c>
      <c r="O75" s="48" t="e">
        <f t="shared" si="42"/>
        <v>#REF!</v>
      </c>
      <c r="P75" s="48" t="e">
        <f t="shared" si="42"/>
        <v>#REF!</v>
      </c>
      <c r="Q75" s="48" t="e">
        <f t="shared" si="42"/>
        <v>#REF!</v>
      </c>
      <c r="R75" s="48" t="e">
        <f t="shared" si="42"/>
        <v>#REF!</v>
      </c>
      <c r="S75" s="179" t="e">
        <f t="shared" si="42"/>
        <v>#REF!</v>
      </c>
      <c r="T75" s="203"/>
      <c r="V75" s="233"/>
      <c r="W75" s="233"/>
      <c r="X75" s="233"/>
    </row>
    <row r="76" spans="1:26" ht="13.5" x14ac:dyDescent="0.2">
      <c r="A76" s="20"/>
      <c r="B76" s="171" t="s">
        <v>150</v>
      </c>
      <c r="C76" s="38" t="s">
        <v>82</v>
      </c>
      <c r="D76" s="39" t="s">
        <v>135</v>
      </c>
      <c r="E76" s="48" t="e">
        <f t="shared" ref="E76:I76" si="43">IF(ISNUMBER(FIND("&lt;",E35)),"N.D.",PRODUCT(E35,1/E$54))</f>
        <v>#DIV/0!</v>
      </c>
      <c r="F76" s="48" t="e">
        <f t="shared" si="43"/>
        <v>#DIV/0!</v>
      </c>
      <c r="G76" s="48" t="e">
        <f t="shared" si="43"/>
        <v>#DIV/0!</v>
      </c>
      <c r="H76" s="48" t="e">
        <f t="shared" si="43"/>
        <v>#DIV/0!</v>
      </c>
      <c r="I76" s="179" t="e">
        <f t="shared" si="43"/>
        <v>#DIV/0!</v>
      </c>
      <c r="J76" s="205" t="e">
        <f t="shared" ref="J76:S76" si="44">IF(ISNUMBER(FIND("&lt;",J35)),"N.D.",PRODUCT(J35,1/J$54))</f>
        <v>#REF!</v>
      </c>
      <c r="K76" s="48" t="e">
        <f t="shared" si="44"/>
        <v>#REF!</v>
      </c>
      <c r="L76" s="48" t="e">
        <f t="shared" si="44"/>
        <v>#REF!</v>
      </c>
      <c r="M76" s="48" t="e">
        <f t="shared" si="44"/>
        <v>#REF!</v>
      </c>
      <c r="N76" s="48" t="e">
        <f t="shared" si="44"/>
        <v>#REF!</v>
      </c>
      <c r="O76" s="48" t="e">
        <f t="shared" si="44"/>
        <v>#REF!</v>
      </c>
      <c r="P76" s="48" t="e">
        <f t="shared" si="44"/>
        <v>#REF!</v>
      </c>
      <c r="Q76" s="48" t="e">
        <f t="shared" si="44"/>
        <v>#REF!</v>
      </c>
      <c r="R76" s="48" t="e">
        <f t="shared" si="44"/>
        <v>#REF!</v>
      </c>
      <c r="S76" s="179" t="e">
        <f t="shared" si="44"/>
        <v>#REF!</v>
      </c>
      <c r="V76" s="233"/>
      <c r="W76" s="233"/>
      <c r="X76" s="233"/>
    </row>
    <row r="77" spans="1:26" ht="13.5" x14ac:dyDescent="0.2">
      <c r="A77" s="20"/>
      <c r="B77" s="171" t="s">
        <v>103</v>
      </c>
      <c r="C77" s="38" t="s">
        <v>102</v>
      </c>
      <c r="D77" s="39" t="s">
        <v>135</v>
      </c>
      <c r="E77" s="48" t="e">
        <f t="shared" ref="E77:I77" si="45">IF(ISNUMBER(FIND("&lt;",E36)),"N.D.",PRODUCT(E36,1/E$54))</f>
        <v>#DIV/0!</v>
      </c>
      <c r="F77" s="48" t="e">
        <f t="shared" si="45"/>
        <v>#DIV/0!</v>
      </c>
      <c r="G77" s="48" t="e">
        <f t="shared" si="45"/>
        <v>#DIV/0!</v>
      </c>
      <c r="H77" s="48" t="e">
        <f t="shared" si="45"/>
        <v>#DIV/0!</v>
      </c>
      <c r="I77" s="179" t="e">
        <f t="shared" si="45"/>
        <v>#DIV/0!</v>
      </c>
      <c r="J77" s="205" t="e">
        <f t="shared" ref="J77:S77" si="46">IF(ISNUMBER(FIND("&lt;",J36)),"N.D.",PRODUCT(J36,1/J$54))</f>
        <v>#REF!</v>
      </c>
      <c r="K77" s="48" t="e">
        <f t="shared" si="46"/>
        <v>#REF!</v>
      </c>
      <c r="L77" s="48" t="e">
        <f t="shared" si="46"/>
        <v>#REF!</v>
      </c>
      <c r="M77" s="48" t="e">
        <f t="shared" si="46"/>
        <v>#REF!</v>
      </c>
      <c r="N77" s="48" t="e">
        <f t="shared" si="46"/>
        <v>#REF!</v>
      </c>
      <c r="O77" s="48" t="e">
        <f t="shared" si="46"/>
        <v>#REF!</v>
      </c>
      <c r="P77" s="48" t="e">
        <f t="shared" si="46"/>
        <v>#REF!</v>
      </c>
      <c r="Q77" s="48" t="e">
        <f t="shared" si="46"/>
        <v>#REF!</v>
      </c>
      <c r="R77" s="48" t="e">
        <f t="shared" si="46"/>
        <v>#REF!</v>
      </c>
      <c r="S77" s="179" t="e">
        <f t="shared" si="46"/>
        <v>#REF!</v>
      </c>
      <c r="V77" s="233"/>
      <c r="W77" s="234"/>
      <c r="X77" s="233"/>
    </row>
    <row r="78" spans="1:26" ht="13.5" x14ac:dyDescent="0.2">
      <c r="A78" s="20"/>
      <c r="B78" s="171" t="s">
        <v>81</v>
      </c>
      <c r="C78" s="38" t="s">
        <v>80</v>
      </c>
      <c r="D78" s="39" t="s">
        <v>135</v>
      </c>
      <c r="E78" s="48" t="e">
        <f t="shared" ref="E78:I78" si="47">IF(ISNUMBER(FIND("&lt;",E37)),"N.D.",PRODUCT(E37,1/E$54))</f>
        <v>#DIV/0!</v>
      </c>
      <c r="F78" s="48" t="e">
        <f t="shared" si="47"/>
        <v>#DIV/0!</v>
      </c>
      <c r="G78" s="48" t="e">
        <f t="shared" si="47"/>
        <v>#DIV/0!</v>
      </c>
      <c r="H78" s="48" t="e">
        <f t="shared" si="47"/>
        <v>#DIV/0!</v>
      </c>
      <c r="I78" s="179" t="e">
        <f t="shared" si="47"/>
        <v>#DIV/0!</v>
      </c>
      <c r="J78" s="205" t="e">
        <f t="shared" ref="J78:S78" si="48">IF(ISNUMBER(FIND("&lt;",J37)),"N.D.",PRODUCT(J37,1/J$54))</f>
        <v>#REF!</v>
      </c>
      <c r="K78" s="48" t="e">
        <f t="shared" si="48"/>
        <v>#REF!</v>
      </c>
      <c r="L78" s="48" t="e">
        <f t="shared" si="48"/>
        <v>#REF!</v>
      </c>
      <c r="M78" s="48" t="e">
        <f t="shared" si="48"/>
        <v>#REF!</v>
      </c>
      <c r="N78" s="48" t="e">
        <f t="shared" si="48"/>
        <v>#REF!</v>
      </c>
      <c r="O78" s="48" t="e">
        <f t="shared" si="48"/>
        <v>#REF!</v>
      </c>
      <c r="P78" s="48" t="e">
        <f t="shared" si="48"/>
        <v>#REF!</v>
      </c>
      <c r="Q78" s="48" t="e">
        <f t="shared" si="48"/>
        <v>#REF!</v>
      </c>
      <c r="R78" s="48" t="e">
        <f t="shared" si="48"/>
        <v>#REF!</v>
      </c>
      <c r="S78" s="179" t="e">
        <f t="shared" si="48"/>
        <v>#REF!</v>
      </c>
      <c r="V78" s="233">
        <v>1.5</v>
      </c>
      <c r="W78" s="234" t="e">
        <f>AVERAGE(E78:I78)</f>
        <v>#DIV/0!</v>
      </c>
      <c r="X78" s="12" t="e">
        <f t="shared" ref="X78" si="49">IF(W78&gt;V78,"Supera","No Supera")</f>
        <v>#DIV/0!</v>
      </c>
      <c r="Y78" s="14">
        <f>COUNTIF(E78:J78,"&gt;1,5")</f>
        <v>0</v>
      </c>
      <c r="Z78" s="236" t="e">
        <f>W78/V78</f>
        <v>#DIV/0!</v>
      </c>
    </row>
    <row r="79" spans="1:26" ht="13.5" x14ac:dyDescent="0.2">
      <c r="A79" s="20"/>
      <c r="B79" s="171" t="s">
        <v>114</v>
      </c>
      <c r="C79" s="38" t="s">
        <v>127</v>
      </c>
      <c r="D79" s="39" t="s">
        <v>135</v>
      </c>
      <c r="E79" s="48" t="e">
        <f t="shared" ref="E79:I79" si="50">IF(ISNUMBER(FIND("&lt;",E38)),"N.D.",PRODUCT(E38,1/E$54))</f>
        <v>#DIV/0!</v>
      </c>
      <c r="F79" s="48" t="e">
        <f t="shared" si="50"/>
        <v>#DIV/0!</v>
      </c>
      <c r="G79" s="48" t="e">
        <f t="shared" si="50"/>
        <v>#DIV/0!</v>
      </c>
      <c r="H79" s="48" t="e">
        <f t="shared" si="50"/>
        <v>#DIV/0!</v>
      </c>
      <c r="I79" s="179" t="e">
        <f t="shared" si="50"/>
        <v>#DIV/0!</v>
      </c>
      <c r="J79" s="205" t="e">
        <f t="shared" ref="J79:S79" si="51">IF(ISNUMBER(FIND("&lt;",J38)),"N.D.",PRODUCT(J38,1/J$54))</f>
        <v>#REF!</v>
      </c>
      <c r="K79" s="48" t="e">
        <f t="shared" si="51"/>
        <v>#REF!</v>
      </c>
      <c r="L79" s="48" t="e">
        <f t="shared" si="51"/>
        <v>#REF!</v>
      </c>
      <c r="M79" s="48" t="e">
        <f t="shared" si="51"/>
        <v>#REF!</v>
      </c>
      <c r="N79" s="48" t="e">
        <f t="shared" si="51"/>
        <v>#REF!</v>
      </c>
      <c r="O79" s="48" t="e">
        <f t="shared" si="51"/>
        <v>#REF!</v>
      </c>
      <c r="P79" s="48" t="e">
        <f t="shared" si="51"/>
        <v>#REF!</v>
      </c>
      <c r="Q79" s="48" t="e">
        <f t="shared" si="51"/>
        <v>#REF!</v>
      </c>
      <c r="R79" s="48" t="e">
        <f t="shared" si="51"/>
        <v>#REF!</v>
      </c>
      <c r="S79" s="179" t="e">
        <f t="shared" si="51"/>
        <v>#REF!</v>
      </c>
    </row>
    <row r="80" spans="1:26" ht="13.5" x14ac:dyDescent="0.2">
      <c r="A80" s="20"/>
      <c r="B80" s="171" t="s">
        <v>77</v>
      </c>
      <c r="C80" s="38" t="s">
        <v>76</v>
      </c>
      <c r="D80" s="39" t="s">
        <v>135</v>
      </c>
      <c r="E80" s="48" t="e">
        <f t="shared" ref="E80:I80" si="52">IF(ISNUMBER(FIND("&lt;",E39)),"N.D.",PRODUCT(E39,1/E$54))</f>
        <v>#DIV/0!</v>
      </c>
      <c r="F80" s="48" t="e">
        <f t="shared" si="52"/>
        <v>#DIV/0!</v>
      </c>
      <c r="G80" s="48" t="e">
        <f t="shared" si="52"/>
        <v>#DIV/0!</v>
      </c>
      <c r="H80" s="48" t="e">
        <f t="shared" si="52"/>
        <v>#DIV/0!</v>
      </c>
      <c r="I80" s="179" t="e">
        <f t="shared" si="52"/>
        <v>#DIV/0!</v>
      </c>
      <c r="J80" s="205" t="e">
        <f t="shared" ref="J80:S80" si="53">IF(ISNUMBER(FIND("&lt;",J39)),"N.D.",PRODUCT(J39,1/J$54))</f>
        <v>#REF!</v>
      </c>
      <c r="K80" s="48" t="e">
        <f t="shared" si="53"/>
        <v>#REF!</v>
      </c>
      <c r="L80" s="48" t="e">
        <f t="shared" si="53"/>
        <v>#REF!</v>
      </c>
      <c r="M80" s="48" t="e">
        <f t="shared" si="53"/>
        <v>#REF!</v>
      </c>
      <c r="N80" s="48" t="e">
        <f t="shared" si="53"/>
        <v>#REF!</v>
      </c>
      <c r="O80" s="48" t="e">
        <f t="shared" si="53"/>
        <v>#REF!</v>
      </c>
      <c r="P80" s="48" t="e">
        <f t="shared" si="53"/>
        <v>#REF!</v>
      </c>
      <c r="Q80" s="48" t="e">
        <f t="shared" si="53"/>
        <v>#REF!</v>
      </c>
      <c r="R80" s="48" t="e">
        <f t="shared" si="53"/>
        <v>#REF!</v>
      </c>
      <c r="S80" s="179" t="e">
        <f t="shared" si="53"/>
        <v>#REF!</v>
      </c>
    </row>
    <row r="81" spans="1:19" ht="13.5" x14ac:dyDescent="0.2">
      <c r="A81" s="20"/>
      <c r="B81" s="171" t="s">
        <v>115</v>
      </c>
      <c r="C81" s="38" t="s">
        <v>128</v>
      </c>
      <c r="D81" s="39" t="s">
        <v>135</v>
      </c>
      <c r="E81" s="48" t="e">
        <f t="shared" ref="E81:I81" si="54">IF(ISNUMBER(FIND("&lt;",E40)),"N.D.",PRODUCT(E40,1/E$54))</f>
        <v>#DIV/0!</v>
      </c>
      <c r="F81" s="48" t="e">
        <f t="shared" si="54"/>
        <v>#DIV/0!</v>
      </c>
      <c r="G81" s="48" t="e">
        <f t="shared" si="54"/>
        <v>#DIV/0!</v>
      </c>
      <c r="H81" s="48" t="e">
        <f t="shared" si="54"/>
        <v>#DIV/0!</v>
      </c>
      <c r="I81" s="179" t="e">
        <f t="shared" si="54"/>
        <v>#DIV/0!</v>
      </c>
      <c r="J81" s="205" t="e">
        <f t="shared" ref="J81:S81" si="55">IF(ISNUMBER(FIND("&lt;",J40)),"N.D.",PRODUCT(J40,1/J$54))</f>
        <v>#REF!</v>
      </c>
      <c r="K81" s="48" t="e">
        <f t="shared" si="55"/>
        <v>#REF!</v>
      </c>
      <c r="L81" s="48" t="e">
        <f t="shared" si="55"/>
        <v>#REF!</v>
      </c>
      <c r="M81" s="48" t="e">
        <f t="shared" si="55"/>
        <v>#REF!</v>
      </c>
      <c r="N81" s="48" t="e">
        <f t="shared" si="55"/>
        <v>#REF!</v>
      </c>
      <c r="O81" s="48" t="e">
        <f t="shared" si="55"/>
        <v>#REF!</v>
      </c>
      <c r="P81" s="48" t="e">
        <f t="shared" si="55"/>
        <v>#REF!</v>
      </c>
      <c r="Q81" s="48" t="e">
        <f t="shared" si="55"/>
        <v>#REF!</v>
      </c>
      <c r="R81" s="48" t="e">
        <f t="shared" si="55"/>
        <v>#REF!</v>
      </c>
      <c r="S81" s="179" t="e">
        <f t="shared" si="55"/>
        <v>#REF!</v>
      </c>
    </row>
    <row r="82" spans="1:19" ht="13.5" x14ac:dyDescent="0.2">
      <c r="A82" s="20"/>
      <c r="B82" s="171" t="s">
        <v>116</v>
      </c>
      <c r="C82" s="38" t="s">
        <v>129</v>
      </c>
      <c r="D82" s="39" t="s">
        <v>135</v>
      </c>
      <c r="E82" s="48" t="e">
        <f t="shared" ref="E82:I82" si="56">IF(ISNUMBER(FIND("&lt;",E41)),"N.D.",PRODUCT(E41,1/E$54))</f>
        <v>#DIV/0!</v>
      </c>
      <c r="F82" s="48" t="e">
        <f t="shared" si="56"/>
        <v>#DIV/0!</v>
      </c>
      <c r="G82" s="48" t="e">
        <f t="shared" si="56"/>
        <v>#DIV/0!</v>
      </c>
      <c r="H82" s="48" t="e">
        <f t="shared" si="56"/>
        <v>#DIV/0!</v>
      </c>
      <c r="I82" s="179" t="e">
        <f t="shared" si="56"/>
        <v>#DIV/0!</v>
      </c>
      <c r="J82" s="205" t="e">
        <f t="shared" ref="J82:S82" si="57">IF(ISNUMBER(FIND("&lt;",J41)),"N.D.",PRODUCT(J41,1/J$54))</f>
        <v>#REF!</v>
      </c>
      <c r="K82" s="48" t="e">
        <f t="shared" si="57"/>
        <v>#REF!</v>
      </c>
      <c r="L82" s="48" t="e">
        <f t="shared" si="57"/>
        <v>#REF!</v>
      </c>
      <c r="M82" s="48" t="e">
        <f t="shared" si="57"/>
        <v>#REF!</v>
      </c>
      <c r="N82" s="48" t="e">
        <f t="shared" si="57"/>
        <v>#REF!</v>
      </c>
      <c r="O82" s="48" t="e">
        <f t="shared" si="57"/>
        <v>#REF!</v>
      </c>
      <c r="P82" s="48" t="e">
        <f t="shared" si="57"/>
        <v>#REF!</v>
      </c>
      <c r="Q82" s="48" t="e">
        <f t="shared" si="57"/>
        <v>#REF!</v>
      </c>
      <c r="R82" s="48" t="e">
        <f t="shared" si="57"/>
        <v>#REF!</v>
      </c>
      <c r="S82" s="179" t="e">
        <f t="shared" si="57"/>
        <v>#REF!</v>
      </c>
    </row>
    <row r="83" spans="1:19" ht="13.5" x14ac:dyDescent="0.2">
      <c r="A83" s="20"/>
      <c r="B83" s="171" t="s">
        <v>75</v>
      </c>
      <c r="C83" s="38" t="s">
        <v>74</v>
      </c>
      <c r="D83" s="39" t="s">
        <v>135</v>
      </c>
      <c r="E83" s="48" t="e">
        <f t="shared" ref="E83:I83" si="58">IF(ISNUMBER(FIND("&lt;",E42)),"N.D.",PRODUCT(E42,1/E$54))</f>
        <v>#DIV/0!</v>
      </c>
      <c r="F83" s="48" t="str">
        <f t="shared" si="58"/>
        <v>N.D.</v>
      </c>
      <c r="G83" s="48" t="str">
        <f t="shared" si="58"/>
        <v>N.D.</v>
      </c>
      <c r="H83" s="48" t="e">
        <f t="shared" si="58"/>
        <v>#DIV/0!</v>
      </c>
      <c r="I83" s="179" t="e">
        <f t="shared" si="58"/>
        <v>#DIV/0!</v>
      </c>
      <c r="J83" s="205" t="e">
        <f t="shared" ref="J83:S83" si="59">IF(ISNUMBER(FIND("&lt;",J42)),"N.D.",PRODUCT(J42,1/J$54))</f>
        <v>#REF!</v>
      </c>
      <c r="K83" s="48" t="e">
        <f t="shared" si="59"/>
        <v>#REF!</v>
      </c>
      <c r="L83" s="48" t="e">
        <f t="shared" si="59"/>
        <v>#REF!</v>
      </c>
      <c r="M83" s="48" t="e">
        <f t="shared" si="59"/>
        <v>#REF!</v>
      </c>
      <c r="N83" s="48" t="e">
        <f t="shared" si="59"/>
        <v>#REF!</v>
      </c>
      <c r="O83" s="48" t="e">
        <f t="shared" si="59"/>
        <v>#REF!</v>
      </c>
      <c r="P83" s="48" t="e">
        <f t="shared" si="59"/>
        <v>#REF!</v>
      </c>
      <c r="Q83" s="48" t="e">
        <f t="shared" si="59"/>
        <v>#REF!</v>
      </c>
      <c r="R83" s="48" t="e">
        <f t="shared" si="59"/>
        <v>#REF!</v>
      </c>
      <c r="S83" s="179" t="e">
        <f t="shared" si="59"/>
        <v>#REF!</v>
      </c>
    </row>
    <row r="84" spans="1:19" ht="13.5" x14ac:dyDescent="0.2">
      <c r="A84" s="20"/>
      <c r="B84" s="171" t="s">
        <v>117</v>
      </c>
      <c r="C84" s="38" t="s">
        <v>130</v>
      </c>
      <c r="D84" s="39" t="s">
        <v>135</v>
      </c>
      <c r="E84" s="48" t="e">
        <f t="shared" ref="E84:I84" si="60">IF(ISNUMBER(FIND("&lt;",E43)),"N.D.",PRODUCT(E43,1/E$54))</f>
        <v>#DIV/0!</v>
      </c>
      <c r="F84" s="48" t="e">
        <f t="shared" si="60"/>
        <v>#DIV/0!</v>
      </c>
      <c r="G84" s="48" t="e">
        <f t="shared" si="60"/>
        <v>#DIV/0!</v>
      </c>
      <c r="H84" s="48" t="e">
        <f t="shared" si="60"/>
        <v>#DIV/0!</v>
      </c>
      <c r="I84" s="179" t="e">
        <f t="shared" si="60"/>
        <v>#DIV/0!</v>
      </c>
      <c r="J84" s="205" t="e">
        <f t="shared" ref="J84:S84" si="61">IF(ISNUMBER(FIND("&lt;",J43)),"N.D.",PRODUCT(J43,1/J$54))</f>
        <v>#REF!</v>
      </c>
      <c r="K84" s="48" t="e">
        <f t="shared" si="61"/>
        <v>#REF!</v>
      </c>
      <c r="L84" s="48" t="e">
        <f t="shared" si="61"/>
        <v>#REF!</v>
      </c>
      <c r="M84" s="48" t="e">
        <f t="shared" si="61"/>
        <v>#REF!</v>
      </c>
      <c r="N84" s="48" t="e">
        <f t="shared" si="61"/>
        <v>#REF!</v>
      </c>
      <c r="O84" s="48" t="e">
        <f t="shared" si="61"/>
        <v>#REF!</v>
      </c>
      <c r="P84" s="48" t="e">
        <f t="shared" si="61"/>
        <v>#REF!</v>
      </c>
      <c r="Q84" s="48" t="e">
        <f t="shared" si="61"/>
        <v>#REF!</v>
      </c>
      <c r="R84" s="48" t="e">
        <f t="shared" si="61"/>
        <v>#REF!</v>
      </c>
      <c r="S84" s="179" t="e">
        <f t="shared" si="61"/>
        <v>#REF!</v>
      </c>
    </row>
    <row r="85" spans="1:19" ht="13.5" x14ac:dyDescent="0.2">
      <c r="A85" s="20"/>
      <c r="B85" s="171" t="s">
        <v>194</v>
      </c>
      <c r="C85" s="38" t="s">
        <v>195</v>
      </c>
      <c r="D85" s="39" t="s">
        <v>135</v>
      </c>
      <c r="E85" s="48" t="str">
        <f t="shared" ref="E85:I85" si="62">IF(ISNUMBER(FIND("&lt;",E44)),"N.D.",PRODUCT(E44,1/E$54))</f>
        <v>N.D.</v>
      </c>
      <c r="F85" s="48" t="str">
        <f t="shared" si="62"/>
        <v>N.D.</v>
      </c>
      <c r="G85" s="48" t="str">
        <f t="shared" si="62"/>
        <v>N.D.</v>
      </c>
      <c r="H85" s="48" t="str">
        <f t="shared" si="62"/>
        <v>N.D.</v>
      </c>
      <c r="I85" s="179" t="e">
        <f t="shared" si="62"/>
        <v>#DIV/0!</v>
      </c>
      <c r="J85" s="205"/>
      <c r="K85" s="48"/>
      <c r="L85" s="48"/>
      <c r="M85" s="48"/>
      <c r="N85" s="48"/>
      <c r="O85" s="48"/>
      <c r="P85" s="48"/>
      <c r="Q85" s="48"/>
      <c r="R85" s="48"/>
      <c r="S85" s="179"/>
    </row>
    <row r="86" spans="1:19" ht="13.5" x14ac:dyDescent="0.2">
      <c r="A86" s="20"/>
      <c r="B86" s="171" t="s">
        <v>73</v>
      </c>
      <c r="C86" s="38" t="s">
        <v>72</v>
      </c>
      <c r="D86" s="39" t="s">
        <v>135</v>
      </c>
      <c r="E86" s="48" t="e">
        <f t="shared" ref="E86:I86" si="63">IF(ISNUMBER(FIND("&lt;",E45)),"N.D.",PRODUCT(E45,1/E$54))</f>
        <v>#DIV/0!</v>
      </c>
      <c r="F86" s="48" t="e">
        <f t="shared" si="63"/>
        <v>#DIV/0!</v>
      </c>
      <c r="G86" s="48" t="e">
        <f t="shared" si="63"/>
        <v>#DIV/0!</v>
      </c>
      <c r="H86" s="48" t="e">
        <f t="shared" si="63"/>
        <v>#DIV/0!</v>
      </c>
      <c r="I86" s="179" t="e">
        <f t="shared" si="63"/>
        <v>#DIV/0!</v>
      </c>
      <c r="J86" s="205" t="e">
        <f t="shared" ref="J86:S86" si="64">IF(ISNUMBER(FIND("&lt;",J45)),"N.D.",PRODUCT(J45,1/J$54))</f>
        <v>#REF!</v>
      </c>
      <c r="K86" s="48" t="e">
        <f t="shared" si="64"/>
        <v>#REF!</v>
      </c>
      <c r="L86" s="48" t="e">
        <f t="shared" si="64"/>
        <v>#REF!</v>
      </c>
      <c r="M86" s="48" t="e">
        <f t="shared" si="64"/>
        <v>#REF!</v>
      </c>
      <c r="N86" s="48" t="e">
        <f t="shared" si="64"/>
        <v>#REF!</v>
      </c>
      <c r="O86" s="48" t="e">
        <f t="shared" si="64"/>
        <v>#REF!</v>
      </c>
      <c r="P86" s="48" t="e">
        <f t="shared" si="64"/>
        <v>#REF!</v>
      </c>
      <c r="Q86" s="48" t="e">
        <f t="shared" si="64"/>
        <v>#REF!</v>
      </c>
      <c r="R86" s="48" t="e">
        <f t="shared" si="64"/>
        <v>#REF!</v>
      </c>
      <c r="S86" s="179" t="e">
        <f t="shared" si="64"/>
        <v>#REF!</v>
      </c>
    </row>
    <row r="87" spans="1:19" ht="14.25" thickBot="1" x14ac:dyDescent="0.25">
      <c r="A87" s="20"/>
      <c r="B87" s="173" t="s">
        <v>71</v>
      </c>
      <c r="C87" s="174" t="s">
        <v>70</v>
      </c>
      <c r="D87" s="175" t="s">
        <v>135</v>
      </c>
      <c r="E87" s="180" t="e">
        <f t="shared" ref="E87:I87" si="65">IF(ISNUMBER(FIND("&lt;",E46)),"N.D.",PRODUCT(E46,1/E$54))</f>
        <v>#DIV/0!</v>
      </c>
      <c r="F87" s="180" t="e">
        <f t="shared" si="65"/>
        <v>#DIV/0!</v>
      </c>
      <c r="G87" s="180" t="e">
        <f t="shared" si="65"/>
        <v>#DIV/0!</v>
      </c>
      <c r="H87" s="180" t="e">
        <f t="shared" si="65"/>
        <v>#DIV/0!</v>
      </c>
      <c r="I87" s="181" t="e">
        <f t="shared" si="65"/>
        <v>#DIV/0!</v>
      </c>
      <c r="J87" s="206" t="e">
        <f t="shared" ref="J87:S87" si="66">IF(ISNUMBER(FIND("&lt;",J46)),"N.D.",PRODUCT(J46,1/J$54))</f>
        <v>#REF!</v>
      </c>
      <c r="K87" s="180" t="e">
        <f t="shared" si="66"/>
        <v>#REF!</v>
      </c>
      <c r="L87" s="180" t="e">
        <f t="shared" si="66"/>
        <v>#REF!</v>
      </c>
      <c r="M87" s="180" t="e">
        <f t="shared" si="66"/>
        <v>#REF!</v>
      </c>
      <c r="N87" s="180" t="e">
        <f t="shared" si="66"/>
        <v>#REF!</v>
      </c>
      <c r="O87" s="180" t="e">
        <f t="shared" si="66"/>
        <v>#REF!</v>
      </c>
      <c r="P87" s="180" t="e">
        <f t="shared" si="66"/>
        <v>#REF!</v>
      </c>
      <c r="Q87" s="180" t="e">
        <f t="shared" si="66"/>
        <v>#REF!</v>
      </c>
      <c r="R87" s="180" t="e">
        <f t="shared" si="66"/>
        <v>#REF!</v>
      </c>
      <c r="S87" s="181" t="e">
        <f t="shared" si="66"/>
        <v>#REF!</v>
      </c>
    </row>
    <row r="88" spans="1:19" ht="6.75" customHeight="1" x14ac:dyDescent="0.2">
      <c r="A88" s="20"/>
      <c r="B88" s="41"/>
      <c r="C88" s="42"/>
      <c r="D88" s="43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</row>
    <row r="89" spans="1:19" x14ac:dyDescent="0.2">
      <c r="A89" s="20"/>
      <c r="B89" s="50" t="s">
        <v>133</v>
      </c>
      <c r="C89" s="20" t="s">
        <v>134</v>
      </c>
      <c r="D89" s="21"/>
      <c r="E89" s="20"/>
      <c r="F89" s="20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</row>
    <row r="90" spans="1:19" x14ac:dyDescent="0.2">
      <c r="A90" s="20"/>
      <c r="B90" s="21"/>
      <c r="C90" s="21"/>
      <c r="D90" s="21"/>
      <c r="E90" s="20"/>
      <c r="F90" s="20"/>
      <c r="G90" s="20"/>
      <c r="H90" s="22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</sheetData>
  <mergeCells count="14">
    <mergeCell ref="E2:S5"/>
    <mergeCell ref="E7:S7"/>
    <mergeCell ref="B51:S51"/>
    <mergeCell ref="E52:S52"/>
    <mergeCell ref="B7:D7"/>
    <mergeCell ref="B52:C53"/>
    <mergeCell ref="D52:D53"/>
    <mergeCell ref="B9:D9"/>
    <mergeCell ref="G9:H9"/>
    <mergeCell ref="B54:D54"/>
    <mergeCell ref="B12:C13"/>
    <mergeCell ref="D12:D13"/>
    <mergeCell ref="B11:S11"/>
    <mergeCell ref="E12:S12"/>
  </mergeCells>
  <printOptions horizontalCentered="1"/>
  <pageMargins left="0.78740157480314965" right="0.78740157480314965" top="0.78740157480314965" bottom="0.78740157480314965" header="0.31496062992125984" footer="0.31496062992125984"/>
  <pageSetup paperSize="9" scale="77" fitToHeight="0" orientation="portrait" r:id="rId1"/>
  <rowBreaks count="1" manualBreakCount="1">
    <brk id="49" max="19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workbookViewId="0"/>
  </sheetViews>
  <sheetFormatPr baseColWidth="10" defaultColWidth="11.42578125" defaultRowHeight="12.75" x14ac:dyDescent="0.2"/>
  <cols>
    <col min="1" max="1" width="2.28515625" style="1" customWidth="1"/>
    <col min="2" max="2" width="4.28515625" style="1" customWidth="1"/>
    <col min="3" max="3" width="9.42578125" style="1" customWidth="1"/>
    <col min="4" max="4" width="10.5703125" style="1" customWidth="1"/>
    <col min="5" max="6" width="15.28515625" style="1" customWidth="1"/>
    <col min="7" max="7" width="9.28515625" style="1" customWidth="1"/>
    <col min="8" max="8" width="12.28515625" style="1" customWidth="1"/>
    <col min="9" max="9" width="10.7109375" style="1" customWidth="1"/>
    <col min="10" max="10" width="9.140625" style="1" customWidth="1"/>
    <col min="11" max="11" width="10.7109375" style="1" customWidth="1"/>
    <col min="12" max="13" width="13.7109375" style="1" customWidth="1"/>
    <col min="14" max="14" width="2.140625" style="1" customWidth="1"/>
    <col min="15" max="16384" width="11.42578125" style="1"/>
  </cols>
  <sheetData>
    <row r="1" spans="1:16" s="7" customFormat="1" ht="13.5" thickBot="1" x14ac:dyDescent="0.25">
      <c r="A1" s="83"/>
      <c r="B1" s="83"/>
      <c r="C1" s="83"/>
      <c r="D1" s="83"/>
      <c r="E1" s="83"/>
      <c r="F1" s="84"/>
      <c r="G1" s="83"/>
      <c r="H1" s="83"/>
      <c r="I1" s="83"/>
      <c r="J1" s="83"/>
      <c r="K1" s="83"/>
      <c r="L1" s="83"/>
      <c r="M1" s="83"/>
      <c r="N1" s="96"/>
    </row>
    <row r="2" spans="1:16" s="7" customFormat="1" ht="12.75" customHeight="1" x14ac:dyDescent="0.2">
      <c r="A2" s="83"/>
      <c r="B2" s="496"/>
      <c r="C2" s="497"/>
      <c r="D2" s="497"/>
      <c r="E2" s="501" t="s">
        <v>222</v>
      </c>
      <c r="F2" s="502"/>
      <c r="G2" s="502"/>
      <c r="H2" s="502"/>
      <c r="I2" s="502"/>
      <c r="J2" s="502"/>
      <c r="K2" s="502"/>
      <c r="L2" s="502"/>
      <c r="M2" s="503"/>
      <c r="N2" s="96"/>
    </row>
    <row r="3" spans="1:16" s="7" customFormat="1" ht="12.75" customHeight="1" x14ac:dyDescent="0.2">
      <c r="A3" s="83"/>
      <c r="B3" s="498"/>
      <c r="C3" s="456"/>
      <c r="D3" s="456"/>
      <c r="E3" s="504"/>
      <c r="F3" s="465"/>
      <c r="G3" s="465"/>
      <c r="H3" s="465"/>
      <c r="I3" s="465"/>
      <c r="J3" s="465"/>
      <c r="K3" s="465"/>
      <c r="L3" s="465"/>
      <c r="M3" s="505"/>
      <c r="N3" s="96"/>
    </row>
    <row r="4" spans="1:16" s="7" customFormat="1" ht="12.75" customHeight="1" x14ac:dyDescent="0.2">
      <c r="A4" s="83"/>
      <c r="B4" s="498"/>
      <c r="C4" s="456"/>
      <c r="D4" s="456"/>
      <c r="E4" s="504"/>
      <c r="F4" s="465"/>
      <c r="G4" s="465"/>
      <c r="H4" s="465"/>
      <c r="I4" s="465"/>
      <c r="J4" s="465"/>
      <c r="K4" s="465"/>
      <c r="L4" s="465"/>
      <c r="M4" s="505"/>
      <c r="N4" s="96"/>
    </row>
    <row r="5" spans="1:16" s="7" customFormat="1" ht="13.5" customHeight="1" thickBot="1" x14ac:dyDescent="0.25">
      <c r="A5" s="83"/>
      <c r="B5" s="499"/>
      <c r="C5" s="500"/>
      <c r="D5" s="500"/>
      <c r="E5" s="506"/>
      <c r="F5" s="507"/>
      <c r="G5" s="507"/>
      <c r="H5" s="507"/>
      <c r="I5" s="507"/>
      <c r="J5" s="507"/>
      <c r="K5" s="507"/>
      <c r="L5" s="507"/>
      <c r="M5" s="508"/>
      <c r="N5" s="96"/>
    </row>
    <row r="6" spans="1:16" s="7" customFormat="1" ht="13.15" customHeight="1" x14ac:dyDescent="0.2">
      <c r="A6" s="83"/>
      <c r="B6" s="83"/>
      <c r="C6" s="83"/>
      <c r="D6" s="83"/>
      <c r="E6" s="83"/>
      <c r="F6" s="84"/>
      <c r="G6" s="83"/>
      <c r="H6" s="83"/>
      <c r="I6" s="83"/>
      <c r="J6" s="83"/>
      <c r="K6" s="83"/>
      <c r="L6" s="83"/>
      <c r="M6" s="83"/>
      <c r="N6" s="96"/>
    </row>
    <row r="7" spans="1:16" s="4" customFormat="1" ht="30.6" customHeight="1" x14ac:dyDescent="0.2">
      <c r="A7" s="116"/>
      <c r="B7" s="189" t="s">
        <v>32</v>
      </c>
      <c r="C7" s="189"/>
      <c r="D7" s="189"/>
      <c r="E7" s="484" t="str">
        <f>+'A.2.1. Promedio meteorologia'!E6</f>
        <v>EVALUACIÓN DE SEGUIMIENTO DE LA CALIDAD DEL AIRE EN EL ÁMBITO DE LA ZONA INDUSTRIAL DE VENTANILLA - MI PERÚ, UBICADO EN LOS DISTRITOS DE VENTANILLA Y MI PERÚ, PROVINCIA CONSTITUCIONAL DEL CALLAO, DURANTE JULIO DE 2020</v>
      </c>
      <c r="F7" s="484"/>
      <c r="G7" s="484"/>
      <c r="H7" s="484"/>
      <c r="I7" s="484"/>
      <c r="J7" s="484"/>
      <c r="K7" s="484"/>
      <c r="L7" s="484"/>
      <c r="M7" s="484"/>
      <c r="N7" s="68"/>
    </row>
    <row r="8" spans="1:16" s="158" customFormat="1" ht="9.6" customHeight="1" x14ac:dyDescent="0.2">
      <c r="A8" s="128"/>
      <c r="B8" s="159"/>
      <c r="C8" s="159"/>
      <c r="D8" s="159"/>
      <c r="E8" s="160"/>
      <c r="F8" s="160"/>
      <c r="G8" s="160"/>
      <c r="H8" s="160"/>
      <c r="I8" s="160"/>
      <c r="J8" s="160"/>
      <c r="K8" s="160"/>
      <c r="L8" s="160"/>
      <c r="M8" s="160"/>
      <c r="N8" s="128"/>
    </row>
    <row r="9" spans="1:16" s="4" customFormat="1" ht="15.6" customHeight="1" x14ac:dyDescent="0.2">
      <c r="A9" s="116"/>
      <c r="B9" s="392" t="s">
        <v>236</v>
      </c>
      <c r="C9" s="392"/>
      <c r="D9" s="392"/>
      <c r="E9" s="381" t="str">
        <f>+'A.2.4. Cálculo PM10 y VM'!E9:F9</f>
        <v>CA-VMP-6</v>
      </c>
      <c r="F9" s="381"/>
      <c r="G9" s="154"/>
      <c r="H9" s="392" t="s">
        <v>189</v>
      </c>
      <c r="I9" s="392"/>
      <c r="J9" s="381" t="str">
        <f>+'A.2.3. Flujo promedio'!H9</f>
        <v>0001-7-2020-411</v>
      </c>
      <c r="K9" s="381"/>
      <c r="L9" s="381"/>
      <c r="M9" s="381"/>
      <c r="N9" s="68"/>
    </row>
    <row r="10" spans="1:16" ht="13.15" customHeight="1" thickBot="1" x14ac:dyDescent="0.25">
      <c r="A10" s="85"/>
      <c r="B10" s="85"/>
      <c r="C10" s="85"/>
      <c r="D10" s="85"/>
      <c r="E10" s="85"/>
      <c r="F10" s="85"/>
      <c r="G10" s="86"/>
      <c r="H10" s="85"/>
      <c r="I10" s="85"/>
      <c r="J10" s="87"/>
      <c r="K10" s="85"/>
      <c r="L10" s="85"/>
      <c r="M10" s="85"/>
      <c r="N10" s="87"/>
    </row>
    <row r="11" spans="1:16" ht="42.75" customHeight="1" x14ac:dyDescent="0.2">
      <c r="A11" s="87"/>
      <c r="B11" s="97" t="s">
        <v>24</v>
      </c>
      <c r="C11" s="98" t="s">
        <v>2</v>
      </c>
      <c r="D11" s="195" t="s">
        <v>31</v>
      </c>
      <c r="E11" s="98" t="s">
        <v>27</v>
      </c>
      <c r="F11" s="98" t="s">
        <v>28</v>
      </c>
      <c r="G11" s="192" t="s">
        <v>29</v>
      </c>
      <c r="H11" s="208" t="s">
        <v>197</v>
      </c>
      <c r="I11" s="208" t="s">
        <v>201</v>
      </c>
      <c r="J11" s="208" t="s">
        <v>198</v>
      </c>
      <c r="K11" s="208" t="s">
        <v>199</v>
      </c>
      <c r="L11" s="208" t="s">
        <v>200</v>
      </c>
      <c r="M11" s="209" t="s">
        <v>235</v>
      </c>
      <c r="N11" s="87"/>
    </row>
    <row r="12" spans="1:16" x14ac:dyDescent="0.2">
      <c r="A12" s="87"/>
      <c r="B12" s="92">
        <v>1</v>
      </c>
      <c r="C12" s="532" t="s">
        <v>202</v>
      </c>
      <c r="D12" s="78">
        <f>'A.2.4. Cálculo PM10 y VM'!D12</f>
        <v>431014</v>
      </c>
      <c r="E12" s="217">
        <f>'A.2.4. Cálculo PM10 y VM'!E12</f>
        <v>0</v>
      </c>
      <c r="F12" s="93">
        <f>'A.2.4. Cálculo PM10 y VM'!F12</f>
        <v>0</v>
      </c>
      <c r="G12" s="191">
        <f>(F12-E12)*60*24</f>
        <v>0</v>
      </c>
      <c r="H12" s="100" t="e">
        <f>'A.2.1. Promedio meteorologia'!$F$42</f>
        <v>#DIV/0!</v>
      </c>
      <c r="I12" s="100" t="e">
        <f>'A.2.1. Promedio meteorologia'!$E$42</f>
        <v>#DIV/0!</v>
      </c>
      <c r="J12" s="190" t="e">
        <f>'A.2.3. Flujo promedio'!E28</f>
        <v>#DIV/0!</v>
      </c>
      <c r="K12" s="210" t="e">
        <f>'A.2.3. Flujo promedio'!I28</f>
        <v>#DIV/0!</v>
      </c>
      <c r="L12" s="211" t="e">
        <f>+K12*G12</f>
        <v>#DIV/0!</v>
      </c>
      <c r="M12" s="213" t="e">
        <f>((K12*(I12/760)*(283.15/(H12+273.15))*G12))</f>
        <v>#DIV/0!</v>
      </c>
      <c r="N12" s="87"/>
      <c r="P12" s="207"/>
    </row>
    <row r="13" spans="1:16" x14ac:dyDescent="0.2">
      <c r="A13" s="87"/>
      <c r="B13" s="92">
        <v>2</v>
      </c>
      <c r="C13" s="488"/>
      <c r="D13" s="78">
        <f>'A.2.4. Cálculo PM10 y VM'!D13</f>
        <v>431015</v>
      </c>
      <c r="E13" s="93">
        <f>'A.2.4. Cálculo PM10 y VM'!E13</f>
        <v>0</v>
      </c>
      <c r="F13" s="93">
        <f>'A.2.4. Cálculo PM10 y VM'!F13</f>
        <v>0</v>
      </c>
      <c r="G13" s="191">
        <f t="shared" ref="G13:G26" si="0">(F13-E13)*60*24</f>
        <v>0</v>
      </c>
      <c r="H13" s="100" t="e">
        <f>'A.2.1. Promedio meteorologia'!$F$70</f>
        <v>#DIV/0!</v>
      </c>
      <c r="I13" s="100" t="e">
        <f>'A.2.1. Promedio meteorologia'!$E$70</f>
        <v>#DIV/0!</v>
      </c>
      <c r="J13" s="190" t="e">
        <f>'A.2.3. Flujo promedio'!E36</f>
        <v>#DIV/0!</v>
      </c>
      <c r="K13" s="210" t="e">
        <f>'A.2.3. Flujo promedio'!I36</f>
        <v>#DIV/0!</v>
      </c>
      <c r="L13" s="211" t="e">
        <f t="shared" ref="L13:L15" si="1">+K13*G13</f>
        <v>#DIV/0!</v>
      </c>
      <c r="M13" s="213" t="e">
        <f t="shared" ref="M13:M14" si="2">((K13*(I13/760)*(283.15/(H13+273.15))*G13))</f>
        <v>#DIV/0!</v>
      </c>
      <c r="N13" s="87"/>
      <c r="P13" s="207"/>
    </row>
    <row r="14" spans="1:16" x14ac:dyDescent="0.2">
      <c r="A14" s="87"/>
      <c r="B14" s="92">
        <v>3</v>
      </c>
      <c r="C14" s="488"/>
      <c r="D14" s="78">
        <f>'A.2.4. Cálculo PM10 y VM'!D14</f>
        <v>431016</v>
      </c>
      <c r="E14" s="93">
        <f>'A.2.4. Cálculo PM10 y VM'!E14</f>
        <v>0</v>
      </c>
      <c r="F14" s="93">
        <f>'A.2.4. Cálculo PM10 y VM'!F14</f>
        <v>0</v>
      </c>
      <c r="G14" s="191">
        <f t="shared" si="0"/>
        <v>0</v>
      </c>
      <c r="H14" s="100" t="e">
        <f>'A.2.1. Promedio meteorologia'!$F$98</f>
        <v>#DIV/0!</v>
      </c>
      <c r="I14" s="100" t="e">
        <f>'A.2.1. Promedio meteorologia'!$E$98</f>
        <v>#DIV/0!</v>
      </c>
      <c r="J14" s="190" t="e">
        <f>'A.2.3. Flujo promedio'!E44</f>
        <v>#DIV/0!</v>
      </c>
      <c r="K14" s="210" t="e">
        <f>'A.2.3. Flujo promedio'!I44</f>
        <v>#DIV/0!</v>
      </c>
      <c r="L14" s="211" t="e">
        <f t="shared" si="1"/>
        <v>#DIV/0!</v>
      </c>
      <c r="M14" s="213" t="e">
        <f t="shared" si="2"/>
        <v>#DIV/0!</v>
      </c>
      <c r="N14" s="87"/>
      <c r="P14" s="207"/>
    </row>
    <row r="15" spans="1:16" x14ac:dyDescent="0.2">
      <c r="A15" s="87"/>
      <c r="B15" s="92">
        <v>4</v>
      </c>
      <c r="C15" s="488"/>
      <c r="D15" s="78">
        <f>'A.2.4. Cálculo PM10 y VM'!D15</f>
        <v>431017</v>
      </c>
      <c r="E15" s="93">
        <f>'A.2.4. Cálculo PM10 y VM'!E15</f>
        <v>0</v>
      </c>
      <c r="F15" s="93">
        <f>'A.2.4. Cálculo PM10 y VM'!F15</f>
        <v>0</v>
      </c>
      <c r="G15" s="191">
        <f t="shared" si="0"/>
        <v>0</v>
      </c>
      <c r="H15" s="100" t="e">
        <f>'A.2.1. Promedio meteorologia'!$F$126</f>
        <v>#DIV/0!</v>
      </c>
      <c r="I15" s="100" t="e">
        <f>'A.2.1. Promedio meteorologia'!$E$126</f>
        <v>#DIV/0!</v>
      </c>
      <c r="J15" s="190" t="e">
        <f>'A.2.3. Flujo promedio'!E52</f>
        <v>#DIV/0!</v>
      </c>
      <c r="K15" s="210" t="e">
        <f>'A.2.3. Flujo promedio'!I52</f>
        <v>#DIV/0!</v>
      </c>
      <c r="L15" s="211" t="e">
        <f t="shared" si="1"/>
        <v>#DIV/0!</v>
      </c>
      <c r="M15" s="213" t="e">
        <f>((K15*(I15/760)*(283.15/(H15+273.15))*G15))</f>
        <v>#DIV/0!</v>
      </c>
      <c r="N15" s="87"/>
      <c r="P15" s="207"/>
    </row>
    <row r="16" spans="1:16" ht="13.5" thickBot="1" x14ac:dyDescent="0.25">
      <c r="A16" s="87"/>
      <c r="B16" s="92">
        <v>5</v>
      </c>
      <c r="C16" s="488"/>
      <c r="D16" s="78">
        <f>'A.2.4. Cálculo PM10 y VM'!D16</f>
        <v>431018</v>
      </c>
      <c r="E16" s="93">
        <f>'A.2.4. Cálculo PM10 y VM'!E16</f>
        <v>0</v>
      </c>
      <c r="F16" s="93">
        <f>'A.2.4. Cálculo PM10 y VM'!F16</f>
        <v>0</v>
      </c>
      <c r="G16" s="193">
        <f t="shared" si="0"/>
        <v>0</v>
      </c>
      <c r="H16" s="100" t="e">
        <f>'A.2.1. Promedio meteorologia'!$F$154</f>
        <v>#DIV/0!</v>
      </c>
      <c r="I16" s="100" t="e">
        <f>'A.2.1. Promedio meteorologia'!$E$154</f>
        <v>#DIV/0!</v>
      </c>
      <c r="J16" s="190" t="e">
        <f>'A.2.3. Flujo promedio'!E60</f>
        <v>#DIV/0!</v>
      </c>
      <c r="K16" s="210" t="e">
        <f>'A.2.3. Flujo promedio'!I60</f>
        <v>#DIV/0!</v>
      </c>
      <c r="L16" s="212" t="e">
        <f>+K16*G16</f>
        <v>#DIV/0!</v>
      </c>
      <c r="M16" s="213" t="e">
        <f>((K16*(I16/760)*(283.15/(H16+273.15))*G16))</f>
        <v>#DIV/0!</v>
      </c>
      <c r="N16" s="87"/>
      <c r="P16" s="207"/>
    </row>
    <row r="17" spans="1:14" ht="13.5" hidden="1" thickBot="1" x14ac:dyDescent="0.25">
      <c r="A17" s="87"/>
      <c r="B17" s="92">
        <v>6</v>
      </c>
      <c r="C17" s="488"/>
      <c r="D17" s="78"/>
      <c r="E17" s="93"/>
      <c r="F17" s="93"/>
      <c r="G17" s="441">
        <f t="shared" si="0"/>
        <v>0</v>
      </c>
      <c r="H17" s="442"/>
      <c r="I17" s="102"/>
      <c r="J17" s="482"/>
      <c r="K17" s="483">
        <v>23.51</v>
      </c>
      <c r="L17" s="198"/>
      <c r="M17" s="101" t="str">
        <f t="shared" ref="M17:M26" si="3">IF(L17="","",L17/K17)</f>
        <v/>
      </c>
      <c r="N17" s="87"/>
    </row>
    <row r="18" spans="1:14" ht="13.5" hidden="1" thickBot="1" x14ac:dyDescent="0.25">
      <c r="A18" s="87"/>
      <c r="B18" s="92">
        <v>7</v>
      </c>
      <c r="C18" s="488"/>
      <c r="D18" s="78"/>
      <c r="E18" s="93"/>
      <c r="F18" s="93"/>
      <c r="G18" s="439">
        <f t="shared" si="0"/>
        <v>0</v>
      </c>
      <c r="H18" s="440"/>
      <c r="I18" s="102"/>
      <c r="J18" s="482"/>
      <c r="K18" s="483">
        <v>23.51</v>
      </c>
      <c r="L18" s="95"/>
      <c r="M18" s="101" t="str">
        <f t="shared" si="3"/>
        <v/>
      </c>
      <c r="N18" s="87"/>
    </row>
    <row r="19" spans="1:14" ht="13.5" hidden="1" thickBot="1" x14ac:dyDescent="0.25">
      <c r="A19" s="87"/>
      <c r="B19" s="92">
        <v>8</v>
      </c>
      <c r="C19" s="488"/>
      <c r="D19" s="78"/>
      <c r="E19" s="93"/>
      <c r="F19" s="93"/>
      <c r="G19" s="439">
        <f t="shared" si="0"/>
        <v>0</v>
      </c>
      <c r="H19" s="440"/>
      <c r="I19" s="102"/>
      <c r="J19" s="482"/>
      <c r="K19" s="483">
        <v>23.52</v>
      </c>
      <c r="L19" s="95"/>
      <c r="M19" s="101" t="str">
        <f t="shared" si="3"/>
        <v/>
      </c>
      <c r="N19" s="87"/>
    </row>
    <row r="20" spans="1:14" ht="13.5" hidden="1" thickBot="1" x14ac:dyDescent="0.25">
      <c r="A20" s="87"/>
      <c r="B20" s="92">
        <v>9</v>
      </c>
      <c r="C20" s="488"/>
      <c r="D20" s="78"/>
      <c r="E20" s="93"/>
      <c r="F20" s="93"/>
      <c r="G20" s="439">
        <f t="shared" si="0"/>
        <v>0</v>
      </c>
      <c r="H20" s="440"/>
      <c r="I20" s="102"/>
      <c r="J20" s="482"/>
      <c r="K20" s="483"/>
      <c r="L20" s="95"/>
      <c r="M20" s="101" t="str">
        <f t="shared" si="3"/>
        <v/>
      </c>
      <c r="N20" s="87"/>
    </row>
    <row r="21" spans="1:14" ht="13.5" hidden="1" thickBot="1" x14ac:dyDescent="0.25">
      <c r="A21" s="87"/>
      <c r="B21" s="92">
        <v>10</v>
      </c>
      <c r="C21" s="488"/>
      <c r="D21" s="78"/>
      <c r="E21" s="93"/>
      <c r="F21" s="93"/>
      <c r="G21" s="439">
        <f t="shared" si="0"/>
        <v>0</v>
      </c>
      <c r="H21" s="440"/>
      <c r="I21" s="102"/>
      <c r="J21" s="482"/>
      <c r="K21" s="483"/>
      <c r="L21" s="95"/>
      <c r="M21" s="101" t="str">
        <f t="shared" si="3"/>
        <v/>
      </c>
      <c r="N21" s="87"/>
    </row>
    <row r="22" spans="1:14" ht="13.5" hidden="1" thickBot="1" x14ac:dyDescent="0.25">
      <c r="A22" s="87"/>
      <c r="B22" s="92">
        <v>11</v>
      </c>
      <c r="C22" s="488"/>
      <c r="D22" s="78"/>
      <c r="E22" s="93"/>
      <c r="F22" s="93"/>
      <c r="G22" s="439">
        <f t="shared" si="0"/>
        <v>0</v>
      </c>
      <c r="H22" s="440"/>
      <c r="I22" s="102"/>
      <c r="J22" s="482"/>
      <c r="K22" s="483"/>
      <c r="L22" s="95"/>
      <c r="M22" s="101" t="str">
        <f t="shared" si="3"/>
        <v/>
      </c>
      <c r="N22" s="87"/>
    </row>
    <row r="23" spans="1:14" ht="13.5" hidden="1" thickBot="1" x14ac:dyDescent="0.25">
      <c r="A23" s="87"/>
      <c r="B23" s="92">
        <v>12</v>
      </c>
      <c r="C23" s="488"/>
      <c r="D23" s="78"/>
      <c r="E23" s="93"/>
      <c r="F23" s="93"/>
      <c r="G23" s="439">
        <f t="shared" si="0"/>
        <v>0</v>
      </c>
      <c r="H23" s="440"/>
      <c r="I23" s="102"/>
      <c r="J23" s="482"/>
      <c r="K23" s="483"/>
      <c r="L23" s="95"/>
      <c r="M23" s="101" t="str">
        <f t="shared" si="3"/>
        <v/>
      </c>
      <c r="N23" s="87"/>
    </row>
    <row r="24" spans="1:14" ht="13.5" hidden="1" thickBot="1" x14ac:dyDescent="0.25">
      <c r="A24" s="87"/>
      <c r="B24" s="92">
        <v>13</v>
      </c>
      <c r="C24" s="488"/>
      <c r="D24" s="78"/>
      <c r="E24" s="93"/>
      <c r="F24" s="93"/>
      <c r="G24" s="439">
        <f t="shared" si="0"/>
        <v>0</v>
      </c>
      <c r="H24" s="440"/>
      <c r="I24" s="102"/>
      <c r="J24" s="482"/>
      <c r="K24" s="483"/>
      <c r="L24" s="95"/>
      <c r="M24" s="101" t="str">
        <f t="shared" si="3"/>
        <v/>
      </c>
      <c r="N24" s="87"/>
    </row>
    <row r="25" spans="1:14" ht="13.5" hidden="1" thickBot="1" x14ac:dyDescent="0.25">
      <c r="A25" s="87"/>
      <c r="B25" s="92">
        <v>14</v>
      </c>
      <c r="C25" s="488"/>
      <c r="D25" s="78"/>
      <c r="E25" s="93"/>
      <c r="F25" s="93"/>
      <c r="G25" s="439">
        <f t="shared" si="0"/>
        <v>0</v>
      </c>
      <c r="H25" s="440"/>
      <c r="I25" s="102"/>
      <c r="J25" s="482"/>
      <c r="K25" s="483"/>
      <c r="L25" s="95"/>
      <c r="M25" s="101" t="str">
        <f t="shared" si="3"/>
        <v/>
      </c>
      <c r="N25" s="87"/>
    </row>
    <row r="26" spans="1:14" ht="13.5" hidden="1" thickBot="1" x14ac:dyDescent="0.25">
      <c r="A26" s="87"/>
      <c r="B26" s="162">
        <v>15</v>
      </c>
      <c r="C26" s="489"/>
      <c r="D26" s="163"/>
      <c r="E26" s="164"/>
      <c r="F26" s="164"/>
      <c r="G26" s="478">
        <f t="shared" si="0"/>
        <v>0</v>
      </c>
      <c r="H26" s="479"/>
      <c r="I26" s="169"/>
      <c r="J26" s="509"/>
      <c r="K26" s="510"/>
      <c r="L26" s="166"/>
      <c r="M26" s="167" t="str">
        <f t="shared" si="3"/>
        <v/>
      </c>
      <c r="N26" s="87"/>
    </row>
    <row r="27" spans="1:14" ht="13.5" thickBot="1" x14ac:dyDescent="0.25">
      <c r="A27" s="85"/>
      <c r="B27" s="197"/>
      <c r="C27" s="197"/>
      <c r="D27" s="201"/>
      <c r="E27" s="197"/>
      <c r="F27" s="197"/>
      <c r="G27" s="85"/>
      <c r="H27" s="197"/>
      <c r="I27" s="197"/>
      <c r="J27" s="201"/>
      <c r="K27" s="197"/>
      <c r="L27" s="85"/>
      <c r="M27" s="197"/>
      <c r="N27" s="87"/>
    </row>
    <row r="28" spans="1:14" s="3" customFormat="1" x14ac:dyDescent="0.2">
      <c r="A28" s="52"/>
      <c r="B28" s="490" t="s">
        <v>13</v>
      </c>
      <c r="C28" s="491"/>
      <c r="D28" s="491"/>
      <c r="E28" s="491"/>
      <c r="F28" s="491"/>
      <c r="G28" s="491"/>
      <c r="H28" s="491"/>
      <c r="I28" s="491"/>
      <c r="J28" s="491"/>
      <c r="K28" s="491"/>
      <c r="L28" s="491"/>
      <c r="M28" s="492"/>
      <c r="N28" s="54"/>
    </row>
    <row r="29" spans="1:14" s="3" customFormat="1" ht="48" customHeight="1" thickBot="1" x14ac:dyDescent="0.25">
      <c r="A29" s="52"/>
      <c r="B29" s="493" t="s">
        <v>225</v>
      </c>
      <c r="C29" s="494"/>
      <c r="D29" s="494"/>
      <c r="E29" s="494"/>
      <c r="F29" s="494"/>
      <c r="G29" s="494"/>
      <c r="H29" s="494"/>
      <c r="I29" s="494"/>
      <c r="J29" s="494"/>
      <c r="K29" s="494"/>
      <c r="L29" s="494"/>
      <c r="M29" s="495"/>
      <c r="N29" s="54"/>
    </row>
    <row r="30" spans="1:14" s="3" customFormat="1" ht="11.25" customHeight="1" x14ac:dyDescent="0.2">
      <c r="A30" s="52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4"/>
    </row>
    <row r="31" spans="1:14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4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</sheetData>
  <mergeCells count="30">
    <mergeCell ref="G17:H17"/>
    <mergeCell ref="J17:K17"/>
    <mergeCell ref="C12:C26"/>
    <mergeCell ref="B2:D5"/>
    <mergeCell ref="E2:M5"/>
    <mergeCell ref="E7:M7"/>
    <mergeCell ref="B9:D9"/>
    <mergeCell ref="E9:F9"/>
    <mergeCell ref="H9:I9"/>
    <mergeCell ref="J9:M9"/>
    <mergeCell ref="G18:H18"/>
    <mergeCell ref="J18:K18"/>
    <mergeCell ref="G19:H19"/>
    <mergeCell ref="J19:K19"/>
    <mergeCell ref="G20:H20"/>
    <mergeCell ref="J20:K20"/>
    <mergeCell ref="G21:H21"/>
    <mergeCell ref="J21:K21"/>
    <mergeCell ref="G22:H22"/>
    <mergeCell ref="J22:K22"/>
    <mergeCell ref="G23:H23"/>
    <mergeCell ref="J23:K23"/>
    <mergeCell ref="B28:M28"/>
    <mergeCell ref="B29:M29"/>
    <mergeCell ref="G24:H24"/>
    <mergeCell ref="J24:K24"/>
    <mergeCell ref="G25:H25"/>
    <mergeCell ref="J25:K25"/>
    <mergeCell ref="G26:H26"/>
    <mergeCell ref="J26:K26"/>
  </mergeCells>
  <pageMargins left="0.9055118110236221" right="0.9055118110236221" top="0.74803149606299213" bottom="0.74803149606299213" header="0.31496062992125984" footer="0.31496062992125984"/>
  <pageSetup paperSize="9" scale="92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1"/>
  <sheetViews>
    <sheetView workbookViewId="0"/>
  </sheetViews>
  <sheetFormatPr baseColWidth="10" defaultColWidth="11.42578125" defaultRowHeight="12" x14ac:dyDescent="0.2"/>
  <cols>
    <col min="1" max="1" width="2.140625" style="12" customWidth="1"/>
    <col min="2" max="2" width="10.42578125" style="13" customWidth="1"/>
    <col min="3" max="3" width="6.42578125" style="13" customWidth="1"/>
    <col min="4" max="4" width="12.7109375" style="13" customWidth="1"/>
    <col min="5" max="7" width="15.5703125" style="12" customWidth="1"/>
    <col min="8" max="8" width="15.5703125" style="14" customWidth="1"/>
    <col min="9" max="9" width="15.5703125" style="12" customWidth="1"/>
    <col min="10" max="10" width="12.7109375" style="12" hidden="1" customWidth="1"/>
    <col min="11" max="19" width="11.140625" style="12" hidden="1" customWidth="1"/>
    <col min="20" max="20" width="2.28515625" style="20" customWidth="1"/>
    <col min="21" max="24" width="11.42578125" style="12"/>
    <col min="25" max="29" width="6.7109375" style="12" customWidth="1"/>
    <col min="30" max="16384" width="11.42578125" style="12"/>
  </cols>
  <sheetData>
    <row r="1" spans="1:20" ht="12.75" thickBot="1" x14ac:dyDescent="0.25">
      <c r="A1" s="20"/>
      <c r="B1" s="21"/>
      <c r="C1" s="21"/>
      <c r="D1" s="21"/>
      <c r="E1" s="20"/>
      <c r="F1" s="20"/>
      <c r="G1" s="20"/>
      <c r="H1" s="22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20" s="15" customFormat="1" ht="12" customHeight="1" x14ac:dyDescent="0.2">
      <c r="A2" s="23"/>
      <c r="B2" s="24"/>
      <c r="C2" s="25"/>
      <c r="D2" s="25"/>
      <c r="E2" s="519" t="s">
        <v>224</v>
      </c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1"/>
      <c r="T2" s="23"/>
    </row>
    <row r="3" spans="1:20" s="15" customFormat="1" ht="12" customHeight="1" x14ac:dyDescent="0.2">
      <c r="A3" s="23"/>
      <c r="B3" s="26"/>
      <c r="C3" s="27"/>
      <c r="D3" s="27"/>
      <c r="E3" s="522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523"/>
      <c r="T3" s="23"/>
    </row>
    <row r="4" spans="1:20" s="15" customFormat="1" ht="12" customHeight="1" x14ac:dyDescent="0.2">
      <c r="A4" s="23"/>
      <c r="B4" s="26"/>
      <c r="C4" s="27"/>
      <c r="D4" s="27"/>
      <c r="E4" s="522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523"/>
      <c r="T4" s="23"/>
    </row>
    <row r="5" spans="1:20" s="15" customFormat="1" ht="12" customHeight="1" thickBot="1" x14ac:dyDescent="0.25">
      <c r="A5" s="23"/>
      <c r="B5" s="28"/>
      <c r="C5" s="29"/>
      <c r="D5" s="29"/>
      <c r="E5" s="524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6"/>
      <c r="T5" s="23"/>
    </row>
    <row r="6" spans="1:20" s="18" customFormat="1" ht="13.15" customHeight="1" x14ac:dyDescent="0.2">
      <c r="A6" s="30"/>
      <c r="B6" s="31"/>
      <c r="C6" s="31"/>
      <c r="D6" s="31"/>
      <c r="E6" s="32"/>
      <c r="F6" s="32"/>
      <c r="G6" s="32"/>
      <c r="H6" s="33"/>
      <c r="I6" s="33"/>
      <c r="J6" s="33"/>
      <c r="K6" s="34"/>
      <c r="L6" s="34"/>
      <c r="M6" s="34"/>
      <c r="N6" s="34"/>
      <c r="O6" s="34"/>
      <c r="P6" s="34"/>
      <c r="Q6" s="34"/>
      <c r="R6" s="34"/>
      <c r="S6" s="34"/>
      <c r="T6" s="30"/>
    </row>
    <row r="7" spans="1:20" s="15" customFormat="1" ht="36" customHeight="1" x14ac:dyDescent="0.2">
      <c r="A7" s="35"/>
      <c r="B7" s="531" t="s">
        <v>188</v>
      </c>
      <c r="C7" s="531"/>
      <c r="D7" s="531"/>
      <c r="E7" s="527" t="str">
        <f>+'A.2.1. Promedio meteorologia'!E6</f>
        <v>EVALUACIÓN DE SEGUIMIENTO DE LA CALIDAD DEL AIRE EN EL ÁMBITO DE LA ZONA INDUSTRIAL DE VENTANILLA - MI PERÚ, UBICADO EN LOS DISTRITOS DE VENTANILLA Y MI PERÚ, PROVINCIA CONSTITUCIONAL DEL CALLAO, DURANTE JULIO DE 2020</v>
      </c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  <c r="Q7" s="527"/>
      <c r="R7" s="527"/>
      <c r="S7" s="527"/>
      <c r="T7" s="23"/>
    </row>
    <row r="8" spans="1:20" s="15" customFormat="1" ht="9.6" customHeight="1" x14ac:dyDescent="0.2">
      <c r="A8" s="35"/>
      <c r="B8" s="187"/>
      <c r="C8" s="187"/>
      <c r="D8" s="187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23"/>
    </row>
    <row r="9" spans="1:20" s="15" customFormat="1" ht="15.6" customHeight="1" x14ac:dyDescent="0.2">
      <c r="A9" s="35"/>
      <c r="B9" s="392" t="s">
        <v>236</v>
      </c>
      <c r="C9" s="392"/>
      <c r="D9" s="392"/>
      <c r="E9" s="105" t="str">
        <f>+'A.2.1. Promedio meteorologia'!E8</f>
        <v>CA-VMP-6</v>
      </c>
      <c r="F9" s="154"/>
      <c r="G9" s="392" t="s">
        <v>189</v>
      </c>
      <c r="H9" s="392"/>
      <c r="I9" s="188" t="str">
        <f>+'A.2.3. Flujo promedio'!H9</f>
        <v>0001-7-2020-411</v>
      </c>
      <c r="J9" s="154"/>
      <c r="L9" s="185"/>
      <c r="M9" s="185"/>
      <c r="N9" s="185"/>
      <c r="O9" s="185"/>
      <c r="P9" s="185"/>
      <c r="Q9" s="185"/>
      <c r="R9" s="185"/>
      <c r="S9" s="185"/>
      <c r="T9" s="23"/>
    </row>
    <row r="10" spans="1:20" ht="13.15" customHeight="1" thickBot="1" x14ac:dyDescent="0.25">
      <c r="A10" s="20"/>
      <c r="B10" s="21"/>
      <c r="C10" s="21"/>
      <c r="D10" s="21"/>
      <c r="E10" s="20"/>
      <c r="F10" s="20"/>
      <c r="G10" s="20"/>
      <c r="H10" s="22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20" ht="12.75" customHeight="1" x14ac:dyDescent="0.2">
      <c r="A11" s="20"/>
      <c r="B11" s="515" t="s">
        <v>105</v>
      </c>
      <c r="C11" s="516"/>
      <c r="D11" s="516"/>
      <c r="E11" s="516"/>
      <c r="F11" s="516"/>
      <c r="G11" s="516"/>
      <c r="H11" s="516"/>
      <c r="I11" s="516"/>
      <c r="J11" s="516"/>
      <c r="K11" s="516"/>
      <c r="L11" s="516"/>
      <c r="M11" s="516"/>
      <c r="N11" s="516"/>
      <c r="O11" s="516"/>
      <c r="P11" s="516"/>
      <c r="Q11" s="516"/>
      <c r="R11" s="516"/>
      <c r="S11" s="517"/>
      <c r="T11" s="203"/>
    </row>
    <row r="12" spans="1:20" s="16" customFormat="1" ht="13.15" customHeight="1" x14ac:dyDescent="0.2">
      <c r="A12" s="36"/>
      <c r="B12" s="513" t="s">
        <v>190</v>
      </c>
      <c r="C12" s="514"/>
      <c r="D12" s="512" t="s">
        <v>104</v>
      </c>
      <c r="E12" s="514" t="s">
        <v>151</v>
      </c>
      <c r="F12" s="514"/>
      <c r="G12" s="514"/>
      <c r="H12" s="514"/>
      <c r="I12" s="514"/>
      <c r="J12" s="514"/>
      <c r="K12" s="514"/>
      <c r="L12" s="514"/>
      <c r="M12" s="514"/>
      <c r="N12" s="514"/>
      <c r="O12" s="514"/>
      <c r="P12" s="514"/>
      <c r="Q12" s="514"/>
      <c r="R12" s="514"/>
      <c r="S12" s="518"/>
      <c r="T12" s="204"/>
    </row>
    <row r="13" spans="1:20" ht="12.75" customHeight="1" x14ac:dyDescent="0.2">
      <c r="A13" s="20"/>
      <c r="B13" s="513"/>
      <c r="C13" s="514"/>
      <c r="D13" s="512"/>
      <c r="E13" s="37">
        <f>'A.2.4. Cálculo PM10 y VM'!$E12</f>
        <v>0</v>
      </c>
      <c r="F13" s="37">
        <f>'A.2.4. Cálculo PM10 y VM'!$E13</f>
        <v>0</v>
      </c>
      <c r="G13" s="37">
        <f>'A.2.4. Cálculo PM10 y VM'!$E14</f>
        <v>0</v>
      </c>
      <c r="H13" s="37">
        <f>'A.2.4. Cálculo PM10 y VM'!$E15</f>
        <v>0</v>
      </c>
      <c r="I13" s="37">
        <f>'A.2.4. Cálculo PM10 y VM'!$E16</f>
        <v>0</v>
      </c>
      <c r="J13" s="37" t="e">
        <f>'A.2.4. Cálculo PM10 y VM'!$E17</f>
        <v>#REF!</v>
      </c>
      <c r="K13" s="37" t="e">
        <f>'A.2.4. Cálculo PM10 y VM'!$E18</f>
        <v>#REF!</v>
      </c>
      <c r="L13" s="37" t="e">
        <f>'A.2.4. Cálculo PM10 y VM'!$E19</f>
        <v>#REF!</v>
      </c>
      <c r="M13" s="37" t="e">
        <f>'A.2.4. Cálculo PM10 y VM'!$E20</f>
        <v>#REF!</v>
      </c>
      <c r="N13" s="37" t="e">
        <f>'A.2.4. Cálculo PM10 y VM'!$E21</f>
        <v>#REF!</v>
      </c>
      <c r="O13" s="37" t="e">
        <f>'A.2.4. Cálculo PM10 y VM'!$E22</f>
        <v>#REF!</v>
      </c>
      <c r="P13" s="37" t="e">
        <f>'A.2.4. Cálculo PM10 y VM'!$E23</f>
        <v>#REF!</v>
      </c>
      <c r="Q13" s="37" t="e">
        <f>'A.2.4. Cálculo PM10 y VM'!$E24</f>
        <v>#REF!</v>
      </c>
      <c r="R13" s="37" t="e">
        <f>'A.2.4. Cálculo PM10 y VM'!$E25</f>
        <v>#REF!</v>
      </c>
      <c r="S13" s="170" t="e">
        <f>'A.2.4. Cálculo PM10 y VM'!$E26</f>
        <v>#REF!</v>
      </c>
      <c r="T13" s="203"/>
    </row>
    <row r="14" spans="1:20" x14ac:dyDescent="0.2">
      <c r="A14" s="20"/>
      <c r="B14" s="171" t="s">
        <v>101</v>
      </c>
      <c r="C14" s="38" t="s">
        <v>100</v>
      </c>
      <c r="D14" s="39" t="s">
        <v>132</v>
      </c>
      <c r="E14" s="40">
        <v>874.6</v>
      </c>
      <c r="F14" s="40">
        <v>629.1</v>
      </c>
      <c r="G14" s="40">
        <v>652.1</v>
      </c>
      <c r="H14" s="40">
        <v>892</v>
      </c>
      <c r="I14" s="40">
        <v>847</v>
      </c>
      <c r="J14" s="40"/>
      <c r="K14" s="40"/>
      <c r="L14" s="40"/>
      <c r="M14" s="40"/>
      <c r="N14" s="40"/>
      <c r="O14" s="40"/>
      <c r="P14" s="40"/>
      <c r="Q14" s="40"/>
      <c r="R14" s="40"/>
      <c r="S14" s="172"/>
      <c r="T14" s="203"/>
    </row>
    <row r="15" spans="1:20" x14ac:dyDescent="0.2">
      <c r="A15" s="20"/>
      <c r="B15" s="171" t="s">
        <v>79</v>
      </c>
      <c r="C15" s="38" t="s">
        <v>78</v>
      </c>
      <c r="D15" s="39" t="s">
        <v>132</v>
      </c>
      <c r="E15" s="40">
        <v>7.3630000000000004</v>
      </c>
      <c r="F15" s="40">
        <v>2.6339999999999999</v>
      </c>
      <c r="G15" s="40">
        <v>3.4590000000000001</v>
      </c>
      <c r="H15" s="40">
        <v>13.15</v>
      </c>
      <c r="I15" s="40">
        <v>15.43</v>
      </c>
      <c r="J15" s="40"/>
      <c r="K15" s="40"/>
      <c r="L15" s="40"/>
      <c r="M15" s="40"/>
      <c r="N15" s="40"/>
      <c r="O15" s="40"/>
      <c r="P15" s="40"/>
      <c r="Q15" s="40"/>
      <c r="R15" s="40"/>
      <c r="S15" s="172"/>
      <c r="T15" s="203"/>
    </row>
    <row r="16" spans="1:20" x14ac:dyDescent="0.2">
      <c r="A16" s="20"/>
      <c r="B16" s="171" t="s">
        <v>147</v>
      </c>
      <c r="C16" s="38" t="s">
        <v>99</v>
      </c>
      <c r="D16" s="39" t="s">
        <v>132</v>
      </c>
      <c r="E16" s="40">
        <v>6.4089999999999998</v>
      </c>
      <c r="F16" s="40">
        <v>10.42</v>
      </c>
      <c r="G16" s="40">
        <v>7.33</v>
      </c>
      <c r="H16" s="40">
        <v>9.6940000000000008</v>
      </c>
      <c r="I16" s="40">
        <v>10.3</v>
      </c>
      <c r="J16" s="40"/>
      <c r="K16" s="40"/>
      <c r="L16" s="40"/>
      <c r="M16" s="40"/>
      <c r="N16" s="40"/>
      <c r="O16" s="40"/>
      <c r="P16" s="40"/>
      <c r="Q16" s="40"/>
      <c r="R16" s="40"/>
      <c r="S16" s="172"/>
      <c r="T16" s="203"/>
    </row>
    <row r="17" spans="1:20" x14ac:dyDescent="0.2">
      <c r="A17" s="20"/>
      <c r="B17" s="171" t="s">
        <v>98</v>
      </c>
      <c r="C17" s="38" t="s">
        <v>97</v>
      </c>
      <c r="D17" s="39" t="s">
        <v>132</v>
      </c>
      <c r="E17" s="40">
        <v>31.61</v>
      </c>
      <c r="F17" s="40">
        <v>18.760000000000002</v>
      </c>
      <c r="G17" s="40">
        <v>22.94</v>
      </c>
      <c r="H17" s="40">
        <v>27.94</v>
      </c>
      <c r="I17" s="40">
        <v>35.549999999999997</v>
      </c>
      <c r="J17" s="40"/>
      <c r="K17" s="40"/>
      <c r="L17" s="40"/>
      <c r="M17" s="40"/>
      <c r="N17" s="40"/>
      <c r="O17" s="40"/>
      <c r="P17" s="40"/>
      <c r="Q17" s="40"/>
      <c r="R17" s="40"/>
      <c r="S17" s="172"/>
      <c r="T17" s="203"/>
    </row>
    <row r="18" spans="1:20" x14ac:dyDescent="0.2">
      <c r="A18" s="20"/>
      <c r="B18" s="171" t="s">
        <v>96</v>
      </c>
      <c r="C18" s="38" t="s">
        <v>95</v>
      </c>
      <c r="D18" s="39" t="s">
        <v>132</v>
      </c>
      <c r="E18" s="40" t="s">
        <v>213</v>
      </c>
      <c r="F18" s="40" t="s">
        <v>213</v>
      </c>
      <c r="G18" s="40" t="s">
        <v>213</v>
      </c>
      <c r="H18" s="40" t="s">
        <v>213</v>
      </c>
      <c r="I18" s="40" t="s">
        <v>213</v>
      </c>
      <c r="J18" s="40"/>
      <c r="K18" s="40"/>
      <c r="L18" s="40"/>
      <c r="M18" s="40"/>
      <c r="N18" s="40"/>
      <c r="O18" s="40"/>
      <c r="P18" s="40"/>
      <c r="Q18" s="40"/>
      <c r="R18" s="40"/>
      <c r="S18" s="172"/>
      <c r="T18" s="203"/>
    </row>
    <row r="19" spans="1:20" x14ac:dyDescent="0.2">
      <c r="A19" s="20"/>
      <c r="B19" s="171" t="s">
        <v>106</v>
      </c>
      <c r="C19" s="38" t="s">
        <v>118</v>
      </c>
      <c r="D19" s="39" t="s">
        <v>132</v>
      </c>
      <c r="E19" s="40">
        <v>0.82699999999999996</v>
      </c>
      <c r="F19" s="40">
        <v>0.54669999999999996</v>
      </c>
      <c r="G19" s="40">
        <v>0.49759999999999999</v>
      </c>
      <c r="H19" s="40">
        <v>0.7177</v>
      </c>
      <c r="I19" s="40">
        <v>0.92120000000000002</v>
      </c>
      <c r="J19" s="40"/>
      <c r="K19" s="40"/>
      <c r="L19" s="40"/>
      <c r="M19" s="40"/>
      <c r="N19" s="40"/>
      <c r="O19" s="40"/>
      <c r="P19" s="40"/>
      <c r="Q19" s="40"/>
      <c r="R19" s="40"/>
      <c r="S19" s="172"/>
      <c r="T19" s="203"/>
    </row>
    <row r="20" spans="1:20" x14ac:dyDescent="0.2">
      <c r="A20" s="20"/>
      <c r="B20" s="171" t="s">
        <v>107</v>
      </c>
      <c r="C20" s="38" t="s">
        <v>119</v>
      </c>
      <c r="D20" s="39" t="s">
        <v>132</v>
      </c>
      <c r="E20" s="40">
        <v>4.2</v>
      </c>
      <c r="F20" s="40">
        <v>3.37</v>
      </c>
      <c r="G20" s="40">
        <v>5.83</v>
      </c>
      <c r="H20" s="40">
        <v>5.31</v>
      </c>
      <c r="I20" s="40">
        <v>4.66</v>
      </c>
      <c r="J20" s="40"/>
      <c r="K20" s="40"/>
      <c r="L20" s="40"/>
      <c r="M20" s="40"/>
      <c r="N20" s="40"/>
      <c r="O20" s="40"/>
      <c r="P20" s="40"/>
      <c r="Q20" s="40"/>
      <c r="R20" s="40"/>
      <c r="S20" s="172"/>
      <c r="T20" s="203"/>
    </row>
    <row r="21" spans="1:20" x14ac:dyDescent="0.2">
      <c r="A21" s="20"/>
      <c r="B21" s="171" t="s">
        <v>94</v>
      </c>
      <c r="C21" s="38" t="s">
        <v>93</v>
      </c>
      <c r="D21" s="39" t="s">
        <v>132</v>
      </c>
      <c r="E21" s="40">
        <v>2.6059999999999999</v>
      </c>
      <c r="F21" s="40">
        <v>0.98199999999999998</v>
      </c>
      <c r="G21" s="40">
        <v>1.7110000000000001</v>
      </c>
      <c r="H21" s="40">
        <v>2.4</v>
      </c>
      <c r="I21" s="40">
        <v>2.508</v>
      </c>
      <c r="J21" s="40"/>
      <c r="K21" s="40"/>
      <c r="L21" s="40"/>
      <c r="M21" s="40"/>
      <c r="N21" s="40"/>
      <c r="O21" s="40"/>
      <c r="P21" s="40"/>
      <c r="Q21" s="40"/>
      <c r="R21" s="40"/>
      <c r="S21" s="172"/>
      <c r="T21" s="203"/>
    </row>
    <row r="22" spans="1:20" x14ac:dyDescent="0.2">
      <c r="A22" s="20"/>
      <c r="B22" s="171" t="s">
        <v>108</v>
      </c>
      <c r="C22" s="38" t="s">
        <v>121</v>
      </c>
      <c r="D22" s="39" t="s">
        <v>132</v>
      </c>
      <c r="E22" s="40">
        <v>3550</v>
      </c>
      <c r="F22" s="40">
        <v>3724</v>
      </c>
      <c r="G22" s="40">
        <v>3165</v>
      </c>
      <c r="H22" s="40">
        <v>3805</v>
      </c>
      <c r="I22" s="40">
        <v>4707</v>
      </c>
      <c r="J22" s="40"/>
      <c r="K22" s="40"/>
      <c r="L22" s="40"/>
      <c r="M22" s="40"/>
      <c r="N22" s="40"/>
      <c r="O22" s="40"/>
      <c r="P22" s="40"/>
      <c r="Q22" s="40"/>
      <c r="R22" s="40"/>
      <c r="S22" s="172"/>
      <c r="T22" s="203"/>
    </row>
    <row r="23" spans="1:20" x14ac:dyDescent="0.2">
      <c r="A23" s="20"/>
      <c r="B23" s="171" t="s">
        <v>92</v>
      </c>
      <c r="C23" s="38" t="s">
        <v>91</v>
      </c>
      <c r="D23" s="39" t="s">
        <v>132</v>
      </c>
      <c r="E23" s="40">
        <v>1.2290000000000001</v>
      </c>
      <c r="F23" s="40">
        <v>0.94099999999999995</v>
      </c>
      <c r="G23" s="40">
        <v>0.83199999999999996</v>
      </c>
      <c r="H23" s="40">
        <v>1.1759999999999999</v>
      </c>
      <c r="I23" s="40">
        <v>1.47</v>
      </c>
      <c r="J23" s="40"/>
      <c r="K23" s="40"/>
      <c r="L23" s="40"/>
      <c r="M23" s="40"/>
      <c r="N23" s="40"/>
      <c r="O23" s="40"/>
      <c r="P23" s="40"/>
      <c r="Q23" s="40"/>
      <c r="R23" s="40"/>
      <c r="S23" s="172"/>
      <c r="T23" s="203"/>
    </row>
    <row r="24" spans="1:20" x14ac:dyDescent="0.2">
      <c r="A24" s="20"/>
      <c r="B24" s="171" t="s">
        <v>88</v>
      </c>
      <c r="C24" s="38" t="s">
        <v>87</v>
      </c>
      <c r="D24" s="39" t="s">
        <v>132</v>
      </c>
      <c r="E24" s="40">
        <v>129.9</v>
      </c>
      <c r="F24" s="40">
        <v>71.47</v>
      </c>
      <c r="G24" s="40">
        <v>64.260000000000005</v>
      </c>
      <c r="H24" s="40">
        <v>105.7</v>
      </c>
      <c r="I24" s="40">
        <v>160.80000000000001</v>
      </c>
      <c r="J24" s="40"/>
      <c r="K24" s="40"/>
      <c r="L24" s="40"/>
      <c r="M24" s="40"/>
      <c r="N24" s="40"/>
      <c r="O24" s="40"/>
      <c r="P24" s="40"/>
      <c r="Q24" s="40"/>
      <c r="R24" s="40"/>
      <c r="S24" s="172"/>
      <c r="T24" s="203"/>
    </row>
    <row r="25" spans="1:20" x14ac:dyDescent="0.2">
      <c r="A25" s="20"/>
      <c r="B25" s="171" t="s">
        <v>90</v>
      </c>
      <c r="C25" s="38" t="s">
        <v>89</v>
      </c>
      <c r="D25" s="39" t="s">
        <v>132</v>
      </c>
      <c r="E25" s="40" t="s">
        <v>214</v>
      </c>
      <c r="F25" s="40" t="s">
        <v>214</v>
      </c>
      <c r="G25" s="40" t="s">
        <v>214</v>
      </c>
      <c r="H25" s="40" t="s">
        <v>214</v>
      </c>
      <c r="I25" s="40" t="s">
        <v>214</v>
      </c>
      <c r="J25" s="40"/>
      <c r="K25" s="40"/>
      <c r="L25" s="40"/>
      <c r="M25" s="40"/>
      <c r="N25" s="40"/>
      <c r="O25" s="40"/>
      <c r="P25" s="40"/>
      <c r="Q25" s="40"/>
      <c r="R25" s="40"/>
      <c r="S25" s="172"/>
      <c r="T25" s="203"/>
    </row>
    <row r="26" spans="1:20" x14ac:dyDescent="0.2">
      <c r="A26" s="20"/>
      <c r="B26" s="171" t="s">
        <v>109</v>
      </c>
      <c r="C26" s="38" t="s">
        <v>122</v>
      </c>
      <c r="D26" s="39" t="s">
        <v>132</v>
      </c>
      <c r="E26" s="40">
        <v>5.4580000000000002</v>
      </c>
      <c r="F26" s="40">
        <v>2.1070000000000002</v>
      </c>
      <c r="G26" s="40">
        <v>4.0439999999999996</v>
      </c>
      <c r="H26" s="40">
        <v>5.96</v>
      </c>
      <c r="I26" s="40">
        <v>8.2949999999999999</v>
      </c>
      <c r="J26" s="40"/>
      <c r="K26" s="40"/>
      <c r="L26" s="40"/>
      <c r="M26" s="40"/>
      <c r="N26" s="40"/>
      <c r="O26" s="40"/>
      <c r="P26" s="40"/>
      <c r="Q26" s="40"/>
      <c r="R26" s="40"/>
      <c r="S26" s="172"/>
      <c r="T26" s="203"/>
    </row>
    <row r="27" spans="1:20" x14ac:dyDescent="0.2">
      <c r="A27" s="20"/>
      <c r="B27" s="171" t="s">
        <v>110</v>
      </c>
      <c r="C27" s="38" t="s">
        <v>123</v>
      </c>
      <c r="D27" s="39" t="s">
        <v>132</v>
      </c>
      <c r="E27" s="40">
        <v>13.96</v>
      </c>
      <c r="F27" s="40">
        <v>13.7</v>
      </c>
      <c r="G27" s="40">
        <v>12.97</v>
      </c>
      <c r="H27" s="40">
        <v>16.7</v>
      </c>
      <c r="I27" s="40">
        <v>16.22</v>
      </c>
      <c r="J27" s="40"/>
      <c r="K27" s="40"/>
      <c r="L27" s="40"/>
      <c r="M27" s="40"/>
      <c r="N27" s="40"/>
      <c r="O27" s="40"/>
      <c r="P27" s="40"/>
      <c r="Q27" s="40"/>
      <c r="R27" s="40"/>
      <c r="S27" s="172"/>
      <c r="T27" s="203"/>
    </row>
    <row r="28" spans="1:20" x14ac:dyDescent="0.2">
      <c r="A28" s="20"/>
      <c r="B28" s="171" t="s">
        <v>148</v>
      </c>
      <c r="C28" s="38" t="s">
        <v>120</v>
      </c>
      <c r="D28" s="39" t="s">
        <v>132</v>
      </c>
      <c r="E28" s="40">
        <v>349.2</v>
      </c>
      <c r="F28" s="40">
        <v>333.8</v>
      </c>
      <c r="G28" s="40">
        <v>438.6</v>
      </c>
      <c r="H28" s="40">
        <v>391.6</v>
      </c>
      <c r="I28" s="40">
        <v>566.1</v>
      </c>
      <c r="J28" s="40"/>
      <c r="K28" s="40"/>
      <c r="L28" s="40"/>
      <c r="M28" s="40"/>
      <c r="N28" s="40"/>
      <c r="O28" s="40"/>
      <c r="P28" s="40"/>
      <c r="Q28" s="40"/>
      <c r="R28" s="40"/>
      <c r="S28" s="172"/>
      <c r="T28" s="203"/>
    </row>
    <row r="29" spans="1:20" x14ac:dyDescent="0.2">
      <c r="A29" s="20"/>
      <c r="B29" s="171" t="s">
        <v>111</v>
      </c>
      <c r="C29" s="38" t="s">
        <v>124</v>
      </c>
      <c r="D29" s="39" t="s">
        <v>132</v>
      </c>
      <c r="E29" s="40">
        <v>1570</v>
      </c>
      <c r="F29" s="40">
        <v>1060</v>
      </c>
      <c r="G29" s="40">
        <v>1115</v>
      </c>
      <c r="H29" s="40">
        <v>1572</v>
      </c>
      <c r="I29" s="40">
        <v>1600</v>
      </c>
      <c r="J29" s="40"/>
      <c r="K29" s="40"/>
      <c r="L29" s="40"/>
      <c r="M29" s="40"/>
      <c r="N29" s="40"/>
      <c r="O29" s="40"/>
      <c r="P29" s="40"/>
      <c r="Q29" s="40"/>
      <c r="R29" s="40"/>
      <c r="S29" s="172"/>
      <c r="T29" s="203"/>
    </row>
    <row r="30" spans="1:20" x14ac:dyDescent="0.2">
      <c r="A30" s="20"/>
      <c r="B30" s="171" t="s">
        <v>112</v>
      </c>
      <c r="C30" s="38" t="s">
        <v>125</v>
      </c>
      <c r="D30" s="39" t="s">
        <v>132</v>
      </c>
      <c r="E30" s="40">
        <v>0.77</v>
      </c>
      <c r="F30" s="40">
        <v>0.47</v>
      </c>
      <c r="G30" s="40">
        <v>0.71</v>
      </c>
      <c r="H30" s="40">
        <v>0.85</v>
      </c>
      <c r="I30" s="40">
        <v>0.65</v>
      </c>
      <c r="J30" s="40"/>
      <c r="K30" s="40"/>
      <c r="L30" s="40"/>
      <c r="M30" s="40"/>
      <c r="N30" s="40"/>
      <c r="O30" s="40"/>
      <c r="P30" s="40"/>
      <c r="Q30" s="40"/>
      <c r="R30" s="40"/>
      <c r="S30" s="172"/>
      <c r="T30" s="203"/>
    </row>
    <row r="31" spans="1:20" x14ac:dyDescent="0.2">
      <c r="A31" s="20"/>
      <c r="B31" s="171" t="s">
        <v>113</v>
      </c>
      <c r="C31" s="38" t="s">
        <v>126</v>
      </c>
      <c r="D31" s="39" t="s">
        <v>132</v>
      </c>
      <c r="E31" s="40">
        <v>961</v>
      </c>
      <c r="F31" s="40">
        <v>1076</v>
      </c>
      <c r="G31" s="40">
        <v>947.7</v>
      </c>
      <c r="H31" s="40">
        <v>1270</v>
      </c>
      <c r="I31" s="40">
        <v>1268</v>
      </c>
      <c r="J31" s="40"/>
      <c r="K31" s="40"/>
      <c r="L31" s="40"/>
      <c r="M31" s="40"/>
      <c r="N31" s="40"/>
      <c r="O31" s="40"/>
      <c r="P31" s="40"/>
      <c r="Q31" s="40"/>
      <c r="R31" s="40"/>
      <c r="S31" s="172"/>
      <c r="T31" s="203"/>
    </row>
    <row r="32" spans="1:20" x14ac:dyDescent="0.2">
      <c r="A32" s="20"/>
      <c r="B32" s="171" t="s">
        <v>86</v>
      </c>
      <c r="C32" s="38" t="s">
        <v>85</v>
      </c>
      <c r="D32" s="39" t="s">
        <v>132</v>
      </c>
      <c r="E32" s="40">
        <v>39.18</v>
      </c>
      <c r="F32" s="40">
        <v>27.31</v>
      </c>
      <c r="G32" s="40">
        <v>31.31</v>
      </c>
      <c r="H32" s="40">
        <v>38.74</v>
      </c>
      <c r="I32" s="40">
        <v>41.76</v>
      </c>
      <c r="J32" s="40"/>
      <c r="K32" s="40"/>
      <c r="L32" s="40"/>
      <c r="M32" s="40"/>
      <c r="N32" s="40"/>
      <c r="O32" s="40"/>
      <c r="P32" s="40"/>
      <c r="Q32" s="40"/>
      <c r="R32" s="40"/>
      <c r="S32" s="172"/>
      <c r="T32" s="203"/>
    </row>
    <row r="33" spans="1:20" x14ac:dyDescent="0.2">
      <c r="A33" s="20"/>
      <c r="B33" s="171" t="s">
        <v>69</v>
      </c>
      <c r="C33" s="38" t="s">
        <v>68</v>
      </c>
      <c r="D33" s="39" t="s">
        <v>132</v>
      </c>
      <c r="E33" s="40" t="s">
        <v>252</v>
      </c>
      <c r="F33" s="40" t="s">
        <v>252</v>
      </c>
      <c r="G33" s="40">
        <v>0.17100000000000001</v>
      </c>
      <c r="H33" s="40" t="s">
        <v>252</v>
      </c>
      <c r="I33" s="40">
        <v>0.36399999999999999</v>
      </c>
      <c r="J33" s="40"/>
      <c r="K33" s="40"/>
      <c r="L33" s="40"/>
      <c r="M33" s="40"/>
      <c r="N33" s="40"/>
      <c r="O33" s="40"/>
      <c r="P33" s="40"/>
      <c r="Q33" s="40"/>
      <c r="R33" s="40"/>
      <c r="S33" s="172"/>
      <c r="T33" s="203"/>
    </row>
    <row r="34" spans="1:20" x14ac:dyDescent="0.2">
      <c r="A34" s="20"/>
      <c r="B34" s="171" t="s">
        <v>84</v>
      </c>
      <c r="C34" s="38" t="s">
        <v>83</v>
      </c>
      <c r="D34" s="39" t="s">
        <v>132</v>
      </c>
      <c r="E34" s="40">
        <v>3.665</v>
      </c>
      <c r="F34" s="40">
        <v>3.3359999999999999</v>
      </c>
      <c r="G34" s="40">
        <v>3.0939999999999999</v>
      </c>
      <c r="H34" s="40">
        <v>3.9950000000000001</v>
      </c>
      <c r="I34" s="40">
        <v>4.2750000000000004</v>
      </c>
      <c r="J34" s="40"/>
      <c r="K34" s="40"/>
      <c r="L34" s="40"/>
      <c r="M34" s="40"/>
      <c r="N34" s="40"/>
      <c r="O34" s="40"/>
      <c r="P34" s="40"/>
      <c r="Q34" s="40"/>
      <c r="R34" s="40"/>
      <c r="S34" s="172"/>
      <c r="T34" s="203"/>
    </row>
    <row r="35" spans="1:20" x14ac:dyDescent="0.2">
      <c r="A35" s="20"/>
      <c r="B35" s="171" t="s">
        <v>150</v>
      </c>
      <c r="C35" s="38" t="s">
        <v>82</v>
      </c>
      <c r="D35" s="39" t="s">
        <v>132</v>
      </c>
      <c r="E35" s="40">
        <v>8.3789999999999996</v>
      </c>
      <c r="F35" s="40">
        <v>4.468</v>
      </c>
      <c r="G35" s="40">
        <v>3.7759999999999998</v>
      </c>
      <c r="H35" s="40">
        <v>4.3550000000000004</v>
      </c>
      <c r="I35" s="40">
        <v>6.3170000000000002</v>
      </c>
      <c r="J35" s="40"/>
      <c r="K35" s="40"/>
      <c r="L35" s="40"/>
      <c r="M35" s="40"/>
      <c r="N35" s="40"/>
      <c r="O35" s="40"/>
      <c r="P35" s="40"/>
      <c r="Q35" s="40"/>
      <c r="R35" s="40"/>
      <c r="S35" s="172"/>
      <c r="T35" s="203"/>
    </row>
    <row r="36" spans="1:20" x14ac:dyDescent="0.2">
      <c r="A36" s="20"/>
      <c r="B36" s="171" t="s">
        <v>103</v>
      </c>
      <c r="C36" s="38" t="s">
        <v>102</v>
      </c>
      <c r="D36" s="39" t="s">
        <v>132</v>
      </c>
      <c r="E36" s="40">
        <v>0.33510000000000001</v>
      </c>
      <c r="F36" s="40">
        <v>0.253</v>
      </c>
      <c r="G36" s="40">
        <v>0.20280000000000001</v>
      </c>
      <c r="H36" s="40">
        <v>0.251</v>
      </c>
      <c r="I36" s="40">
        <v>0.48120000000000002</v>
      </c>
      <c r="J36" s="40"/>
      <c r="K36" s="40"/>
      <c r="L36" s="40"/>
      <c r="M36" s="40"/>
      <c r="N36" s="40"/>
      <c r="O36" s="40"/>
      <c r="P36" s="40"/>
      <c r="Q36" s="40"/>
      <c r="R36" s="40"/>
      <c r="S36" s="172"/>
      <c r="T36" s="203"/>
    </row>
    <row r="37" spans="1:20" x14ac:dyDescent="0.2">
      <c r="A37" s="20"/>
      <c r="B37" s="171" t="s">
        <v>81</v>
      </c>
      <c r="C37" s="38" t="s">
        <v>80</v>
      </c>
      <c r="D37" s="39" t="s">
        <v>132</v>
      </c>
      <c r="E37" s="40">
        <v>137</v>
      </c>
      <c r="F37" s="40">
        <v>26.86</v>
      </c>
      <c r="G37" s="40">
        <v>44.37</v>
      </c>
      <c r="H37" s="40">
        <v>195.6</v>
      </c>
      <c r="I37" s="40">
        <v>205.7</v>
      </c>
      <c r="J37" s="40"/>
      <c r="K37" s="40"/>
      <c r="L37" s="40"/>
      <c r="M37" s="40"/>
      <c r="N37" s="40"/>
      <c r="O37" s="40"/>
      <c r="P37" s="40"/>
      <c r="Q37" s="40"/>
      <c r="R37" s="40"/>
      <c r="S37" s="172"/>
      <c r="T37" s="203"/>
    </row>
    <row r="38" spans="1:20" x14ac:dyDescent="0.2">
      <c r="A38" s="20"/>
      <c r="B38" s="171" t="s">
        <v>114</v>
      </c>
      <c r="C38" s="38" t="s">
        <v>127</v>
      </c>
      <c r="D38" s="39" t="s">
        <v>132</v>
      </c>
      <c r="E38" s="40">
        <v>565</v>
      </c>
      <c r="F38" s="40">
        <v>478.5</v>
      </c>
      <c r="G38" s="40">
        <v>502.6</v>
      </c>
      <c r="H38" s="40">
        <v>618.20000000000005</v>
      </c>
      <c r="I38" s="40">
        <v>594.29999999999995</v>
      </c>
      <c r="J38" s="40"/>
      <c r="K38" s="40"/>
      <c r="L38" s="40"/>
      <c r="M38" s="40"/>
      <c r="N38" s="40"/>
      <c r="O38" s="40"/>
      <c r="P38" s="40"/>
      <c r="Q38" s="40"/>
      <c r="R38" s="40"/>
      <c r="S38" s="172"/>
      <c r="T38" s="203"/>
    </row>
    <row r="39" spans="1:20" x14ac:dyDescent="0.2">
      <c r="A39" s="20"/>
      <c r="B39" s="171" t="s">
        <v>77</v>
      </c>
      <c r="C39" s="38" t="s">
        <v>76</v>
      </c>
      <c r="D39" s="39" t="s">
        <v>132</v>
      </c>
      <c r="E39" s="40">
        <v>4.3680000000000003</v>
      </c>
      <c r="F39" s="40">
        <v>2.2029999999999998</v>
      </c>
      <c r="G39" s="40">
        <v>4.0949999999999998</v>
      </c>
      <c r="H39" s="40">
        <v>3.6760000000000002</v>
      </c>
      <c r="I39" s="40">
        <v>4.8609999999999998</v>
      </c>
      <c r="J39" s="40"/>
      <c r="K39" s="40"/>
      <c r="L39" s="40"/>
      <c r="M39" s="40"/>
      <c r="N39" s="40"/>
      <c r="O39" s="40"/>
      <c r="P39" s="40"/>
      <c r="Q39" s="40"/>
      <c r="R39" s="40"/>
      <c r="S39" s="172"/>
      <c r="T39" s="203"/>
    </row>
    <row r="40" spans="1:20" x14ac:dyDescent="0.2">
      <c r="A40" s="20"/>
      <c r="B40" s="171" t="s">
        <v>115</v>
      </c>
      <c r="C40" s="38" t="s">
        <v>128</v>
      </c>
      <c r="D40" s="39" t="s">
        <v>132</v>
      </c>
      <c r="E40" s="40">
        <v>1173</v>
      </c>
      <c r="F40" s="40">
        <v>978.3</v>
      </c>
      <c r="G40" s="40">
        <v>1377</v>
      </c>
      <c r="H40" s="40">
        <v>1405</v>
      </c>
      <c r="I40" s="40">
        <v>1168</v>
      </c>
      <c r="J40" s="40"/>
      <c r="K40" s="40"/>
      <c r="L40" s="40"/>
      <c r="M40" s="40"/>
      <c r="N40" s="40"/>
      <c r="O40" s="40"/>
      <c r="P40" s="40"/>
      <c r="Q40" s="40"/>
      <c r="R40" s="40"/>
      <c r="S40" s="172"/>
      <c r="T40" s="203"/>
    </row>
    <row r="41" spans="1:20" x14ac:dyDescent="0.2">
      <c r="A41" s="20"/>
      <c r="B41" s="171" t="s">
        <v>116</v>
      </c>
      <c r="C41" s="38" t="s">
        <v>129</v>
      </c>
      <c r="D41" s="39" t="s">
        <v>132</v>
      </c>
      <c r="E41" s="40">
        <v>3612</v>
      </c>
      <c r="F41" s="40">
        <v>5643</v>
      </c>
      <c r="G41" s="40">
        <v>4879</v>
      </c>
      <c r="H41" s="40">
        <v>5796</v>
      </c>
      <c r="I41" s="40">
        <v>5998</v>
      </c>
      <c r="J41" s="40"/>
      <c r="K41" s="40"/>
      <c r="L41" s="40"/>
      <c r="M41" s="40"/>
      <c r="N41" s="40"/>
      <c r="O41" s="40"/>
      <c r="P41" s="40"/>
      <c r="Q41" s="40"/>
      <c r="R41" s="40"/>
      <c r="S41" s="172"/>
      <c r="T41" s="203"/>
    </row>
    <row r="42" spans="1:20" x14ac:dyDescent="0.2">
      <c r="A42" s="20"/>
      <c r="B42" s="171" t="s">
        <v>75</v>
      </c>
      <c r="C42" s="38" t="s">
        <v>74</v>
      </c>
      <c r="D42" s="39" t="s">
        <v>132</v>
      </c>
      <c r="E42" s="40">
        <v>0.22</v>
      </c>
      <c r="F42" s="40" t="s">
        <v>253</v>
      </c>
      <c r="G42" s="40" t="s">
        <v>253</v>
      </c>
      <c r="H42" s="40">
        <v>0.29399999999999998</v>
      </c>
      <c r="I42" s="40">
        <v>0.18099999999999999</v>
      </c>
      <c r="J42" s="40"/>
      <c r="K42" s="40"/>
      <c r="L42" s="40"/>
      <c r="M42" s="40"/>
      <c r="N42" s="40"/>
      <c r="O42" s="40"/>
      <c r="P42" s="40"/>
      <c r="Q42" s="40"/>
      <c r="R42" s="40"/>
      <c r="S42" s="172"/>
      <c r="T42" s="203"/>
    </row>
    <row r="43" spans="1:20" x14ac:dyDescent="0.2">
      <c r="A43" s="20"/>
      <c r="B43" s="171" t="s">
        <v>117</v>
      </c>
      <c r="C43" s="38" t="s">
        <v>130</v>
      </c>
      <c r="D43" s="39" t="s">
        <v>132</v>
      </c>
      <c r="E43" s="40">
        <v>42</v>
      </c>
      <c r="F43" s="40">
        <v>31.34</v>
      </c>
      <c r="G43" s="40">
        <v>32.619999999999997</v>
      </c>
      <c r="H43" s="40">
        <v>43</v>
      </c>
      <c r="I43" s="40">
        <v>43.02</v>
      </c>
      <c r="J43" s="40"/>
      <c r="K43" s="40"/>
      <c r="L43" s="40"/>
      <c r="M43" s="40"/>
      <c r="N43" s="40"/>
      <c r="O43" s="40"/>
      <c r="P43" s="40"/>
      <c r="Q43" s="40"/>
      <c r="R43" s="40"/>
      <c r="S43" s="172"/>
      <c r="T43" s="203"/>
    </row>
    <row r="44" spans="1:20" x14ac:dyDescent="0.2">
      <c r="A44" s="20"/>
      <c r="B44" s="171" t="s">
        <v>194</v>
      </c>
      <c r="C44" s="38" t="s">
        <v>195</v>
      </c>
      <c r="D44" s="39" t="s">
        <v>132</v>
      </c>
      <c r="E44" s="40" t="s">
        <v>254</v>
      </c>
      <c r="F44" s="40" t="s">
        <v>254</v>
      </c>
      <c r="G44" s="40" t="s">
        <v>254</v>
      </c>
      <c r="H44" s="40" t="s">
        <v>254</v>
      </c>
      <c r="I44" s="40">
        <v>0.17510000000000001</v>
      </c>
      <c r="J44" s="40"/>
      <c r="K44" s="40"/>
      <c r="L44" s="40"/>
      <c r="M44" s="40"/>
      <c r="N44" s="40"/>
      <c r="O44" s="40"/>
      <c r="P44" s="40"/>
      <c r="Q44" s="40"/>
      <c r="R44" s="40"/>
      <c r="S44" s="172"/>
      <c r="T44" s="203"/>
    </row>
    <row r="45" spans="1:20" x14ac:dyDescent="0.2">
      <c r="A45" s="20"/>
      <c r="B45" s="171" t="s">
        <v>73</v>
      </c>
      <c r="C45" s="38" t="s">
        <v>72</v>
      </c>
      <c r="D45" s="39" t="s">
        <v>132</v>
      </c>
      <c r="E45" s="40">
        <v>5.569</v>
      </c>
      <c r="F45" s="40">
        <v>4.2069999999999999</v>
      </c>
      <c r="G45" s="40">
        <v>3.9830000000000001</v>
      </c>
      <c r="H45" s="40">
        <v>5.22</v>
      </c>
      <c r="I45" s="40">
        <v>6.3949999999999996</v>
      </c>
      <c r="J45" s="40"/>
      <c r="K45" s="40"/>
      <c r="L45" s="40"/>
      <c r="M45" s="40"/>
      <c r="N45" s="40"/>
      <c r="O45" s="40"/>
      <c r="P45" s="40"/>
      <c r="Q45" s="40"/>
      <c r="R45" s="40"/>
      <c r="S45" s="172"/>
      <c r="T45" s="203"/>
    </row>
    <row r="46" spans="1:20" ht="12.75" thickBot="1" x14ac:dyDescent="0.25">
      <c r="A46" s="20"/>
      <c r="B46" s="173" t="s">
        <v>71</v>
      </c>
      <c r="C46" s="174" t="s">
        <v>70</v>
      </c>
      <c r="D46" s="175" t="s">
        <v>132</v>
      </c>
      <c r="E46" s="176">
        <v>215.1</v>
      </c>
      <c r="F46" s="176">
        <v>107.3</v>
      </c>
      <c r="G46" s="176">
        <v>123.8</v>
      </c>
      <c r="H46" s="176">
        <v>155</v>
      </c>
      <c r="I46" s="176">
        <v>326.89999999999998</v>
      </c>
      <c r="J46" s="176"/>
      <c r="K46" s="176"/>
      <c r="L46" s="176"/>
      <c r="M46" s="176"/>
      <c r="N46" s="176"/>
      <c r="O46" s="176"/>
      <c r="P46" s="176"/>
      <c r="Q46" s="176"/>
      <c r="R46" s="176"/>
      <c r="S46" s="177"/>
      <c r="T46" s="203"/>
    </row>
    <row r="47" spans="1:20" ht="4.5" customHeight="1" x14ac:dyDescent="0.2">
      <c r="A47" s="20"/>
      <c r="B47" s="41"/>
      <c r="C47" s="42"/>
      <c r="D47" s="43"/>
      <c r="E47" s="41"/>
      <c r="F47" s="44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</row>
    <row r="48" spans="1:20" x14ac:dyDescent="0.2">
      <c r="A48" s="20"/>
      <c r="B48" s="186" t="s">
        <v>256</v>
      </c>
      <c r="C48" s="20" t="s">
        <v>145</v>
      </c>
      <c r="D48" s="43"/>
      <c r="E48" s="45"/>
      <c r="F48" s="20"/>
      <c r="G48" s="20"/>
      <c r="H48" s="22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30" x14ac:dyDescent="0.2">
      <c r="A49" s="20"/>
      <c r="B49" s="23" t="s">
        <v>255</v>
      </c>
      <c r="C49" s="42"/>
      <c r="D49" s="43"/>
      <c r="E49" s="20"/>
      <c r="F49" s="23"/>
      <c r="G49" s="46"/>
      <c r="H49" s="22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30" ht="12.75" thickBot="1" x14ac:dyDescent="0.25">
      <c r="A50" s="20"/>
      <c r="B50" s="41"/>
      <c r="C50" s="42"/>
      <c r="D50" s="43"/>
      <c r="E50" s="46"/>
      <c r="F50" s="23"/>
      <c r="G50" s="46"/>
      <c r="H50" s="22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30" ht="12.6" customHeight="1" x14ac:dyDescent="0.2">
      <c r="A51" s="20"/>
      <c r="B51" s="528" t="s">
        <v>196</v>
      </c>
      <c r="C51" s="529"/>
      <c r="D51" s="529"/>
      <c r="E51" s="529"/>
      <c r="F51" s="529"/>
      <c r="G51" s="529"/>
      <c r="H51" s="529"/>
      <c r="I51" s="529"/>
      <c r="J51" s="529"/>
      <c r="K51" s="529"/>
      <c r="L51" s="529"/>
      <c r="M51" s="529"/>
      <c r="N51" s="529"/>
      <c r="O51" s="529"/>
      <c r="P51" s="529"/>
      <c r="Q51" s="529"/>
      <c r="R51" s="529"/>
      <c r="S51" s="530"/>
      <c r="T51" s="203"/>
    </row>
    <row r="52" spans="1:30" s="16" customFormat="1" ht="12.6" customHeight="1" x14ac:dyDescent="0.2">
      <c r="A52" s="36"/>
      <c r="B52" s="513" t="s">
        <v>190</v>
      </c>
      <c r="C52" s="514"/>
      <c r="D52" s="512" t="s">
        <v>104</v>
      </c>
      <c r="E52" s="514" t="str">
        <f>E12</f>
        <v>Fecha</v>
      </c>
      <c r="F52" s="514"/>
      <c r="G52" s="514"/>
      <c r="H52" s="514"/>
      <c r="I52" s="514"/>
      <c r="J52" s="514"/>
      <c r="K52" s="514"/>
      <c r="L52" s="514"/>
      <c r="M52" s="514"/>
      <c r="N52" s="514"/>
      <c r="O52" s="514"/>
      <c r="P52" s="514"/>
      <c r="Q52" s="514"/>
      <c r="R52" s="514"/>
      <c r="S52" s="518"/>
      <c r="T52" s="204"/>
    </row>
    <row r="53" spans="1:30" ht="12.75" customHeight="1" x14ac:dyDescent="0.2">
      <c r="A53" s="20"/>
      <c r="B53" s="513"/>
      <c r="C53" s="514"/>
      <c r="D53" s="512"/>
      <c r="E53" s="37">
        <f>'A.2.4. Cálculo PM10 y VM'!$E12</f>
        <v>0</v>
      </c>
      <c r="F53" s="37">
        <f>'A.2.4. Cálculo PM10 y VM'!$E13</f>
        <v>0</v>
      </c>
      <c r="G53" s="37">
        <f>'A.2.4. Cálculo PM10 y VM'!$E14</f>
        <v>0</v>
      </c>
      <c r="H53" s="37">
        <f>'A.2.4. Cálculo PM10 y VM'!$E15</f>
        <v>0</v>
      </c>
      <c r="I53" s="37">
        <f>'A.2.4. Cálculo PM10 y VM'!$E16</f>
        <v>0</v>
      </c>
      <c r="J53" s="37" t="e">
        <f>'A.2.4. Cálculo PM10 y VM'!$E17</f>
        <v>#REF!</v>
      </c>
      <c r="K53" s="37" t="e">
        <f>'A.2.4. Cálculo PM10 y VM'!$E18</f>
        <v>#REF!</v>
      </c>
      <c r="L53" s="37" t="e">
        <f>'A.2.4. Cálculo PM10 y VM'!$E19</f>
        <v>#REF!</v>
      </c>
      <c r="M53" s="37" t="e">
        <f>'A.2.4. Cálculo PM10 y VM'!$E20</f>
        <v>#REF!</v>
      </c>
      <c r="N53" s="37" t="e">
        <f>'A.2.4. Cálculo PM10 y VM'!$E21</f>
        <v>#REF!</v>
      </c>
      <c r="O53" s="37" t="e">
        <f>'A.2.4. Cálculo PM10 y VM'!$E22</f>
        <v>#REF!</v>
      </c>
      <c r="P53" s="37" t="e">
        <f>'A.2.4. Cálculo PM10 y VM'!$E23</f>
        <v>#REF!</v>
      </c>
      <c r="Q53" s="37" t="e">
        <f>'A.2.4. Cálculo PM10 y VM'!$E24</f>
        <v>#REF!</v>
      </c>
      <c r="R53" s="37" t="e">
        <f>'A.2.4. Cálculo PM10 y VM'!$E25</f>
        <v>#REF!</v>
      </c>
      <c r="S53" s="170" t="e">
        <f>'A.2.4. Cálculo PM10 y VM'!$E26</f>
        <v>#REF!</v>
      </c>
      <c r="T53" s="203"/>
    </row>
    <row r="54" spans="1:30" s="16" customFormat="1" ht="13.5" x14ac:dyDescent="0.2">
      <c r="A54" s="36"/>
      <c r="B54" s="511" t="s">
        <v>187</v>
      </c>
      <c r="C54" s="512"/>
      <c r="D54" s="512"/>
      <c r="E54" s="47" t="e">
        <f>'A.2.7. Cálculo Vol E'!M12</f>
        <v>#DIV/0!</v>
      </c>
      <c r="F54" s="47" t="e">
        <f>'A.2.7. Cálculo Vol E'!M13</f>
        <v>#DIV/0!</v>
      </c>
      <c r="G54" s="47" t="e">
        <f>'A.2.7. Cálculo Vol E'!M14</f>
        <v>#DIV/0!</v>
      </c>
      <c r="H54" s="47" t="e">
        <f>'A.2.7. Cálculo Vol E'!M15</f>
        <v>#DIV/0!</v>
      </c>
      <c r="I54" s="47" t="e">
        <f>'A.2.7. Cálculo Vol E'!M16</f>
        <v>#DIV/0!</v>
      </c>
      <c r="J54" s="47" t="e">
        <f>'A.2.4. Cálculo PM10 y VM'!#REF!</f>
        <v>#REF!</v>
      </c>
      <c r="K54" s="47" t="e">
        <f>'A.2.4. Cálculo PM10 y VM'!#REF!</f>
        <v>#REF!</v>
      </c>
      <c r="L54" s="47" t="e">
        <f>'A.2.4. Cálculo PM10 y VM'!#REF!</f>
        <v>#REF!</v>
      </c>
      <c r="M54" s="47" t="e">
        <f>'A.2.4. Cálculo PM10 y VM'!#REF!</f>
        <v>#REF!</v>
      </c>
      <c r="N54" s="47" t="e">
        <f>'A.2.4. Cálculo PM10 y VM'!#REF!</f>
        <v>#REF!</v>
      </c>
      <c r="O54" s="47" t="e">
        <f>'A.2.4. Cálculo PM10 y VM'!#REF!</f>
        <v>#REF!</v>
      </c>
      <c r="P54" s="47" t="e">
        <f>'A.2.4. Cálculo PM10 y VM'!#REF!</f>
        <v>#REF!</v>
      </c>
      <c r="Q54" s="47" t="e">
        <f>'A.2.4. Cálculo PM10 y VM'!#REF!</f>
        <v>#REF!</v>
      </c>
      <c r="R54" s="47" t="e">
        <f>'A.2.4. Cálculo PM10 y VM'!#REF!</f>
        <v>#REF!</v>
      </c>
      <c r="S54" s="178" t="e">
        <f>'A.2.4. Cálculo PM10 y VM'!#REF!</f>
        <v>#REF!</v>
      </c>
      <c r="T54" s="204"/>
      <c r="U54" s="237"/>
      <c r="V54" s="216" t="s">
        <v>237</v>
      </c>
      <c r="W54" s="216" t="s">
        <v>232</v>
      </c>
      <c r="X54" s="216" t="s">
        <v>233</v>
      </c>
      <c r="Y54" s="237"/>
      <c r="Z54" s="237"/>
      <c r="AA54" s="237"/>
      <c r="AB54" s="237"/>
      <c r="AC54" s="237"/>
    </row>
    <row r="55" spans="1:30" ht="13.5" x14ac:dyDescent="0.2">
      <c r="A55" s="20"/>
      <c r="B55" s="171" t="s">
        <v>101</v>
      </c>
      <c r="C55" s="38" t="s">
        <v>100</v>
      </c>
      <c r="D55" s="39" t="s">
        <v>135</v>
      </c>
      <c r="E55" s="48" t="e">
        <f t="shared" ref="E55:E87" si="0">IF(ISNUMBER(FIND("&lt;",E14)),"N.D.",PRODUCT(E14,1/E$54))</f>
        <v>#DIV/0!</v>
      </c>
      <c r="F55" s="48" t="e">
        <f t="shared" ref="F55:S70" si="1">IF(ISNUMBER(FIND("&lt;",F14)),"N.D.",PRODUCT(F14,1/F$54))</f>
        <v>#DIV/0!</v>
      </c>
      <c r="G55" s="48" t="e">
        <f t="shared" si="1"/>
        <v>#DIV/0!</v>
      </c>
      <c r="H55" s="48" t="e">
        <f t="shared" si="1"/>
        <v>#DIV/0!</v>
      </c>
      <c r="I55" s="48" t="e">
        <f t="shared" si="1"/>
        <v>#DIV/0!</v>
      </c>
      <c r="J55" s="48" t="e">
        <f t="shared" si="1"/>
        <v>#REF!</v>
      </c>
      <c r="K55" s="48" t="e">
        <f t="shared" si="1"/>
        <v>#REF!</v>
      </c>
      <c r="L55" s="48" t="e">
        <f t="shared" si="1"/>
        <v>#REF!</v>
      </c>
      <c r="M55" s="48" t="e">
        <f t="shared" si="1"/>
        <v>#REF!</v>
      </c>
      <c r="N55" s="48" t="e">
        <f t="shared" si="1"/>
        <v>#REF!</v>
      </c>
      <c r="O55" s="48" t="e">
        <f t="shared" si="1"/>
        <v>#REF!</v>
      </c>
      <c r="P55" s="48" t="e">
        <f t="shared" si="1"/>
        <v>#REF!</v>
      </c>
      <c r="Q55" s="48" t="e">
        <f t="shared" si="1"/>
        <v>#REF!</v>
      </c>
      <c r="R55" s="48" t="e">
        <f t="shared" si="1"/>
        <v>#REF!</v>
      </c>
      <c r="S55" s="179" t="e">
        <f t="shared" si="1"/>
        <v>#REF!</v>
      </c>
      <c r="T55" s="203"/>
      <c r="U55" s="14" t="s">
        <v>131</v>
      </c>
      <c r="V55" s="238" t="e">
        <f>MAX(E55:I55)</f>
        <v>#DIV/0!</v>
      </c>
      <c r="W55" s="14" t="e">
        <f>IF(V55&gt;U55,"Supera","No Supera")</f>
        <v>#DIV/0!</v>
      </c>
      <c r="X55" s="233"/>
      <c r="Y55" s="233"/>
      <c r="Z55" s="233"/>
      <c r="AA55" s="233"/>
      <c r="AB55" s="233"/>
      <c r="AC55" s="233"/>
    </row>
    <row r="56" spans="1:30" ht="13.5" x14ac:dyDescent="0.2">
      <c r="A56" s="20"/>
      <c r="B56" s="171" t="s">
        <v>79</v>
      </c>
      <c r="C56" s="38" t="s">
        <v>78</v>
      </c>
      <c r="D56" s="39" t="s">
        <v>135</v>
      </c>
      <c r="E56" s="48" t="e">
        <f t="shared" si="0"/>
        <v>#DIV/0!</v>
      </c>
      <c r="F56" s="48" t="e">
        <f t="shared" si="1"/>
        <v>#DIV/0!</v>
      </c>
      <c r="G56" s="48" t="e">
        <f t="shared" ref="G56:S56" si="2">IF(ISNUMBER(FIND("&lt;",G15)),"N.D.",PRODUCT(G15,1/G$54))</f>
        <v>#DIV/0!</v>
      </c>
      <c r="H56" s="48" t="e">
        <f t="shared" si="2"/>
        <v>#DIV/0!</v>
      </c>
      <c r="I56" s="48" t="e">
        <f t="shared" si="2"/>
        <v>#DIV/0!</v>
      </c>
      <c r="J56" s="48" t="e">
        <f t="shared" si="2"/>
        <v>#REF!</v>
      </c>
      <c r="K56" s="48" t="e">
        <f t="shared" si="2"/>
        <v>#REF!</v>
      </c>
      <c r="L56" s="48" t="e">
        <f t="shared" si="2"/>
        <v>#REF!</v>
      </c>
      <c r="M56" s="48" t="e">
        <f t="shared" si="2"/>
        <v>#REF!</v>
      </c>
      <c r="N56" s="48" t="e">
        <f t="shared" si="2"/>
        <v>#REF!</v>
      </c>
      <c r="O56" s="48" t="e">
        <f t="shared" si="2"/>
        <v>#REF!</v>
      </c>
      <c r="P56" s="48" t="e">
        <f t="shared" si="2"/>
        <v>#REF!</v>
      </c>
      <c r="Q56" s="48" t="e">
        <f t="shared" si="2"/>
        <v>#REF!</v>
      </c>
      <c r="R56" s="48" t="e">
        <f t="shared" si="2"/>
        <v>#REF!</v>
      </c>
      <c r="S56" s="179" t="e">
        <f t="shared" si="2"/>
        <v>#REF!</v>
      </c>
      <c r="T56" s="203"/>
      <c r="U56" s="14">
        <v>25</v>
      </c>
      <c r="V56" s="238" t="e">
        <f t="shared" ref="V56:V87" si="3">MAX(E56:I56)</f>
        <v>#DIV/0!</v>
      </c>
      <c r="W56" s="14" t="e">
        <f t="shared" ref="W56:W87" si="4">IF(V56&gt;U56,"Supera","No Supera")</f>
        <v>#DIV/0!</v>
      </c>
      <c r="X56" s="233"/>
      <c r="Y56" s="233"/>
      <c r="Z56" s="233"/>
      <c r="AA56" s="233"/>
      <c r="AB56" s="233"/>
      <c r="AC56" s="233"/>
    </row>
    <row r="57" spans="1:30" ht="13.5" x14ac:dyDescent="0.2">
      <c r="A57" s="20"/>
      <c r="B57" s="171" t="s">
        <v>147</v>
      </c>
      <c r="C57" s="38" t="s">
        <v>99</v>
      </c>
      <c r="D57" s="39" t="s">
        <v>135</v>
      </c>
      <c r="E57" s="48" t="e">
        <f t="shared" si="0"/>
        <v>#DIV/0!</v>
      </c>
      <c r="F57" s="48" t="e">
        <f t="shared" si="1"/>
        <v>#DIV/0!</v>
      </c>
      <c r="G57" s="48" t="e">
        <f t="shared" si="1"/>
        <v>#DIV/0!</v>
      </c>
      <c r="H57" s="48" t="e">
        <f t="shared" si="1"/>
        <v>#DIV/0!</v>
      </c>
      <c r="I57" s="48" t="e">
        <f t="shared" si="1"/>
        <v>#DIV/0!</v>
      </c>
      <c r="J57" s="48" t="e">
        <f t="shared" si="1"/>
        <v>#REF!</v>
      </c>
      <c r="K57" s="48" t="e">
        <f t="shared" si="1"/>
        <v>#REF!</v>
      </c>
      <c r="L57" s="48" t="e">
        <f t="shared" si="1"/>
        <v>#REF!</v>
      </c>
      <c r="M57" s="48" t="e">
        <f t="shared" si="1"/>
        <v>#REF!</v>
      </c>
      <c r="N57" s="48" t="e">
        <f t="shared" si="1"/>
        <v>#REF!</v>
      </c>
      <c r="O57" s="48" t="e">
        <f t="shared" si="1"/>
        <v>#REF!</v>
      </c>
      <c r="P57" s="48" t="e">
        <f t="shared" si="1"/>
        <v>#REF!</v>
      </c>
      <c r="Q57" s="48" t="e">
        <f t="shared" si="1"/>
        <v>#REF!</v>
      </c>
      <c r="R57" s="48" t="e">
        <f t="shared" si="1"/>
        <v>#REF!</v>
      </c>
      <c r="S57" s="179" t="e">
        <f t="shared" si="1"/>
        <v>#REF!</v>
      </c>
      <c r="T57" s="203"/>
      <c r="U57" s="14">
        <v>0.3</v>
      </c>
      <c r="V57" s="238" t="e">
        <f t="shared" si="3"/>
        <v>#DIV/0!</v>
      </c>
      <c r="W57" s="14" t="e">
        <f t="shared" si="4"/>
        <v>#DIV/0!</v>
      </c>
      <c r="X57" s="233"/>
      <c r="Y57" s="233"/>
      <c r="Z57" s="233"/>
      <c r="AA57" s="233"/>
      <c r="AB57" s="233"/>
      <c r="AC57" s="233"/>
    </row>
    <row r="58" spans="1:30" ht="13.5" x14ac:dyDescent="0.2">
      <c r="A58" s="20"/>
      <c r="B58" s="171" t="s">
        <v>98</v>
      </c>
      <c r="C58" s="38" t="s">
        <v>97</v>
      </c>
      <c r="D58" s="39" t="s">
        <v>135</v>
      </c>
      <c r="E58" s="48" t="e">
        <f t="shared" si="0"/>
        <v>#DIV/0!</v>
      </c>
      <c r="F58" s="48" t="e">
        <f t="shared" si="1"/>
        <v>#DIV/0!</v>
      </c>
      <c r="G58" s="48" t="e">
        <f t="shared" si="1"/>
        <v>#DIV/0!</v>
      </c>
      <c r="H58" s="48" t="e">
        <f t="shared" si="1"/>
        <v>#DIV/0!</v>
      </c>
      <c r="I58" s="48" t="e">
        <f t="shared" si="1"/>
        <v>#DIV/0!</v>
      </c>
      <c r="J58" s="48" t="e">
        <f t="shared" si="1"/>
        <v>#REF!</v>
      </c>
      <c r="K58" s="48" t="e">
        <f t="shared" si="1"/>
        <v>#REF!</v>
      </c>
      <c r="L58" s="48" t="e">
        <f t="shared" si="1"/>
        <v>#REF!</v>
      </c>
      <c r="M58" s="48" t="e">
        <f t="shared" si="1"/>
        <v>#REF!</v>
      </c>
      <c r="N58" s="48" t="e">
        <f t="shared" si="1"/>
        <v>#REF!</v>
      </c>
      <c r="O58" s="48" t="e">
        <f t="shared" si="1"/>
        <v>#REF!</v>
      </c>
      <c r="P58" s="48" t="e">
        <f t="shared" si="1"/>
        <v>#REF!</v>
      </c>
      <c r="Q58" s="48" t="e">
        <f t="shared" si="1"/>
        <v>#REF!</v>
      </c>
      <c r="R58" s="48" t="e">
        <f t="shared" si="1"/>
        <v>#REF!</v>
      </c>
      <c r="S58" s="179" t="e">
        <f t="shared" si="1"/>
        <v>#REF!</v>
      </c>
      <c r="T58" s="203"/>
      <c r="U58" s="14" t="s">
        <v>131</v>
      </c>
      <c r="V58" s="238" t="e">
        <f t="shared" si="3"/>
        <v>#DIV/0!</v>
      </c>
      <c r="W58" s="14" t="e">
        <f t="shared" si="4"/>
        <v>#DIV/0!</v>
      </c>
      <c r="X58" s="233"/>
      <c r="Y58" s="233"/>
      <c r="Z58" s="233"/>
      <c r="AA58" s="233"/>
      <c r="AB58" s="233"/>
      <c r="AC58" s="233"/>
    </row>
    <row r="59" spans="1:30" ht="13.5" x14ac:dyDescent="0.2">
      <c r="A59" s="20"/>
      <c r="B59" s="171" t="s">
        <v>96</v>
      </c>
      <c r="C59" s="38" t="s">
        <v>95</v>
      </c>
      <c r="D59" s="39" t="s">
        <v>135</v>
      </c>
      <c r="E59" s="223" t="str">
        <f t="shared" si="0"/>
        <v>N.D.</v>
      </c>
      <c r="F59" s="223" t="str">
        <f t="shared" si="1"/>
        <v>N.D.</v>
      </c>
      <c r="G59" s="223" t="str">
        <f t="shared" si="1"/>
        <v>N.D.</v>
      </c>
      <c r="H59" s="223" t="str">
        <f t="shared" si="1"/>
        <v>N.D.</v>
      </c>
      <c r="I59" s="48" t="str">
        <f t="shared" si="1"/>
        <v>N.D.</v>
      </c>
      <c r="J59" s="48" t="e">
        <f t="shared" si="1"/>
        <v>#REF!</v>
      </c>
      <c r="K59" s="48" t="e">
        <f t="shared" si="1"/>
        <v>#REF!</v>
      </c>
      <c r="L59" s="48" t="e">
        <f t="shared" si="1"/>
        <v>#REF!</v>
      </c>
      <c r="M59" s="48" t="e">
        <f t="shared" si="1"/>
        <v>#REF!</v>
      </c>
      <c r="N59" s="48" t="e">
        <f t="shared" si="1"/>
        <v>#REF!</v>
      </c>
      <c r="O59" s="48" t="e">
        <f t="shared" si="1"/>
        <v>#REF!</v>
      </c>
      <c r="P59" s="48" t="e">
        <f t="shared" si="1"/>
        <v>#REF!</v>
      </c>
      <c r="Q59" s="48" t="e">
        <f t="shared" si="1"/>
        <v>#REF!</v>
      </c>
      <c r="R59" s="48" t="e">
        <f t="shared" si="1"/>
        <v>#REF!</v>
      </c>
      <c r="S59" s="179" t="e">
        <f t="shared" si="1"/>
        <v>#REF!</v>
      </c>
      <c r="T59" s="203"/>
      <c r="U59" s="14">
        <v>0.01</v>
      </c>
      <c r="V59" s="238">
        <f t="shared" si="3"/>
        <v>0</v>
      </c>
      <c r="W59" s="14" t="str">
        <f t="shared" si="4"/>
        <v>No Supera</v>
      </c>
      <c r="X59" s="233"/>
      <c r="Y59" s="233"/>
      <c r="Z59" s="233"/>
      <c r="AA59" s="233"/>
      <c r="AB59" s="233"/>
      <c r="AC59" s="233"/>
    </row>
    <row r="60" spans="1:30" ht="13.5" x14ac:dyDescent="0.2">
      <c r="A60" s="20"/>
      <c r="B60" s="171" t="s">
        <v>106</v>
      </c>
      <c r="C60" s="38" t="s">
        <v>118</v>
      </c>
      <c r="D60" s="39" t="s">
        <v>135</v>
      </c>
      <c r="E60" s="48" t="e">
        <f t="shared" si="0"/>
        <v>#DIV/0!</v>
      </c>
      <c r="F60" s="48" t="e">
        <f t="shared" si="1"/>
        <v>#DIV/0!</v>
      </c>
      <c r="G60" s="48" t="e">
        <f t="shared" si="1"/>
        <v>#DIV/0!</v>
      </c>
      <c r="H60" s="48" t="e">
        <f t="shared" si="1"/>
        <v>#DIV/0!</v>
      </c>
      <c r="I60" s="48" t="e">
        <f t="shared" si="1"/>
        <v>#DIV/0!</v>
      </c>
      <c r="J60" s="48" t="e">
        <f t="shared" si="1"/>
        <v>#REF!</v>
      </c>
      <c r="K60" s="48" t="e">
        <f t="shared" si="1"/>
        <v>#REF!</v>
      </c>
      <c r="L60" s="48" t="e">
        <f t="shared" si="1"/>
        <v>#REF!</v>
      </c>
      <c r="M60" s="48" t="e">
        <f t="shared" si="1"/>
        <v>#REF!</v>
      </c>
      <c r="N60" s="48" t="e">
        <f t="shared" si="1"/>
        <v>#REF!</v>
      </c>
      <c r="O60" s="48" t="e">
        <f t="shared" si="1"/>
        <v>#REF!</v>
      </c>
      <c r="P60" s="48" t="e">
        <f t="shared" si="1"/>
        <v>#REF!</v>
      </c>
      <c r="Q60" s="48" t="e">
        <f t="shared" si="1"/>
        <v>#REF!</v>
      </c>
      <c r="R60" s="48" t="e">
        <f t="shared" si="1"/>
        <v>#REF!</v>
      </c>
      <c r="S60" s="179" t="e">
        <f t="shared" si="1"/>
        <v>#REF!</v>
      </c>
      <c r="T60" s="203"/>
      <c r="U60" s="14" t="s">
        <v>131</v>
      </c>
      <c r="V60" s="238" t="e">
        <f t="shared" si="3"/>
        <v>#DIV/0!</v>
      </c>
      <c r="W60" s="14" t="e">
        <f t="shared" si="4"/>
        <v>#DIV/0!</v>
      </c>
      <c r="X60" s="233"/>
      <c r="Y60" s="233"/>
      <c r="Z60" s="233"/>
      <c r="AA60" s="233"/>
      <c r="AB60" s="233"/>
      <c r="AC60" s="233"/>
    </row>
    <row r="61" spans="1:30" ht="13.5" x14ac:dyDescent="0.2">
      <c r="A61" s="20"/>
      <c r="B61" s="171" t="s">
        <v>107</v>
      </c>
      <c r="C61" s="38" t="s">
        <v>119</v>
      </c>
      <c r="D61" s="39" t="s">
        <v>135</v>
      </c>
      <c r="E61" s="48" t="e">
        <f t="shared" si="0"/>
        <v>#DIV/0!</v>
      </c>
      <c r="F61" s="48" t="e">
        <f t="shared" si="1"/>
        <v>#DIV/0!</v>
      </c>
      <c r="G61" s="48" t="e">
        <f t="shared" si="1"/>
        <v>#DIV/0!</v>
      </c>
      <c r="H61" s="48" t="e">
        <f t="shared" si="1"/>
        <v>#DIV/0!</v>
      </c>
      <c r="I61" s="48" t="e">
        <f t="shared" si="1"/>
        <v>#DIV/0!</v>
      </c>
      <c r="J61" s="48" t="e">
        <f t="shared" si="1"/>
        <v>#REF!</v>
      </c>
      <c r="K61" s="48" t="e">
        <f t="shared" si="1"/>
        <v>#REF!</v>
      </c>
      <c r="L61" s="48" t="e">
        <f t="shared" si="1"/>
        <v>#REF!</v>
      </c>
      <c r="M61" s="48" t="e">
        <f t="shared" si="1"/>
        <v>#REF!</v>
      </c>
      <c r="N61" s="48" t="e">
        <f t="shared" si="1"/>
        <v>#REF!</v>
      </c>
      <c r="O61" s="48" t="e">
        <f t="shared" si="1"/>
        <v>#REF!</v>
      </c>
      <c r="P61" s="48" t="e">
        <f t="shared" si="1"/>
        <v>#REF!</v>
      </c>
      <c r="Q61" s="48" t="e">
        <f t="shared" si="1"/>
        <v>#REF!</v>
      </c>
      <c r="R61" s="48" t="e">
        <f t="shared" si="1"/>
        <v>#REF!</v>
      </c>
      <c r="S61" s="179" t="e">
        <f t="shared" si="1"/>
        <v>#REF!</v>
      </c>
      <c r="T61" s="203"/>
      <c r="U61" s="14">
        <v>120</v>
      </c>
      <c r="V61" s="238" t="e">
        <f t="shared" si="3"/>
        <v>#DIV/0!</v>
      </c>
      <c r="W61" s="14" t="e">
        <f t="shared" si="4"/>
        <v>#DIV/0!</v>
      </c>
      <c r="X61" s="233"/>
      <c r="Y61" s="233"/>
      <c r="Z61" s="233"/>
      <c r="AA61" s="233"/>
      <c r="AB61" s="233"/>
      <c r="AC61" s="233"/>
    </row>
    <row r="62" spans="1:30" ht="13.5" x14ac:dyDescent="0.2">
      <c r="A62" s="20"/>
      <c r="B62" s="171" t="s">
        <v>94</v>
      </c>
      <c r="C62" s="38" t="s">
        <v>93</v>
      </c>
      <c r="D62" s="39" t="s">
        <v>135</v>
      </c>
      <c r="E62" s="48" t="e">
        <f t="shared" si="0"/>
        <v>#DIV/0!</v>
      </c>
      <c r="F62" s="48" t="e">
        <f t="shared" si="1"/>
        <v>#DIV/0!</v>
      </c>
      <c r="G62" s="48" t="e">
        <f t="shared" si="1"/>
        <v>#DIV/0!</v>
      </c>
      <c r="H62" s="48" t="e">
        <f t="shared" si="1"/>
        <v>#DIV/0!</v>
      </c>
      <c r="I62" s="48" t="e">
        <f t="shared" si="1"/>
        <v>#DIV/0!</v>
      </c>
      <c r="J62" s="48" t="e">
        <f t="shared" si="1"/>
        <v>#REF!</v>
      </c>
      <c r="K62" s="48" t="e">
        <f t="shared" si="1"/>
        <v>#REF!</v>
      </c>
      <c r="L62" s="48" t="e">
        <f t="shared" si="1"/>
        <v>#REF!</v>
      </c>
      <c r="M62" s="48" t="e">
        <f t="shared" si="1"/>
        <v>#REF!</v>
      </c>
      <c r="N62" s="48" t="e">
        <f t="shared" si="1"/>
        <v>#REF!</v>
      </c>
      <c r="O62" s="48" t="e">
        <f t="shared" si="1"/>
        <v>#REF!</v>
      </c>
      <c r="P62" s="48" t="e">
        <f t="shared" si="1"/>
        <v>#REF!</v>
      </c>
      <c r="Q62" s="48" t="e">
        <f t="shared" si="1"/>
        <v>#REF!</v>
      </c>
      <c r="R62" s="48" t="e">
        <f t="shared" si="1"/>
        <v>#REF!</v>
      </c>
      <c r="S62" s="179" t="e">
        <f t="shared" si="1"/>
        <v>#REF!</v>
      </c>
      <c r="T62" s="203"/>
      <c r="U62" s="14">
        <v>2.5000000000000001E-2</v>
      </c>
      <c r="V62" s="238" t="e">
        <f t="shared" si="3"/>
        <v>#DIV/0!</v>
      </c>
      <c r="W62" s="14" t="e">
        <f t="shared" si="4"/>
        <v>#DIV/0!</v>
      </c>
      <c r="X62" s="14">
        <f>COUNTIF(E62:I62,"&gt;0,025")</f>
        <v>0</v>
      </c>
      <c r="Y62" s="239" t="e">
        <f>E62/$U$62</f>
        <v>#DIV/0!</v>
      </c>
      <c r="Z62" s="239" t="e">
        <f t="shared" ref="Z62:AC62" si="5">F62/$U$62</f>
        <v>#DIV/0!</v>
      </c>
      <c r="AA62" s="239" t="e">
        <f t="shared" si="5"/>
        <v>#DIV/0!</v>
      </c>
      <c r="AB62" s="239" t="e">
        <f t="shared" si="5"/>
        <v>#DIV/0!</v>
      </c>
      <c r="AC62" s="239" t="e">
        <f t="shared" si="5"/>
        <v>#DIV/0!</v>
      </c>
      <c r="AD62" s="240" t="e">
        <f>MAX(Y62:AC62)</f>
        <v>#DIV/0!</v>
      </c>
    </row>
    <row r="63" spans="1:30" ht="13.5" x14ac:dyDescent="0.2">
      <c r="A63" s="20"/>
      <c r="B63" s="171" t="s">
        <v>108</v>
      </c>
      <c r="C63" s="38" t="s">
        <v>121</v>
      </c>
      <c r="D63" s="39" t="s">
        <v>135</v>
      </c>
      <c r="E63" s="48" t="e">
        <f t="shared" si="0"/>
        <v>#DIV/0!</v>
      </c>
      <c r="F63" s="48" t="e">
        <f t="shared" si="1"/>
        <v>#DIV/0!</v>
      </c>
      <c r="G63" s="48" t="e">
        <f t="shared" si="1"/>
        <v>#DIV/0!</v>
      </c>
      <c r="H63" s="48" t="e">
        <f t="shared" si="1"/>
        <v>#DIV/0!</v>
      </c>
      <c r="I63" s="48" t="e">
        <f t="shared" si="1"/>
        <v>#DIV/0!</v>
      </c>
      <c r="J63" s="48" t="e">
        <f t="shared" si="1"/>
        <v>#REF!</v>
      </c>
      <c r="K63" s="48" t="e">
        <f t="shared" si="1"/>
        <v>#REF!</v>
      </c>
      <c r="L63" s="48" t="e">
        <f t="shared" si="1"/>
        <v>#REF!</v>
      </c>
      <c r="M63" s="48" t="e">
        <f t="shared" si="1"/>
        <v>#REF!</v>
      </c>
      <c r="N63" s="48" t="e">
        <f t="shared" si="1"/>
        <v>#REF!</v>
      </c>
      <c r="O63" s="48" t="e">
        <f t="shared" si="1"/>
        <v>#REF!</v>
      </c>
      <c r="P63" s="48" t="e">
        <f t="shared" si="1"/>
        <v>#REF!</v>
      </c>
      <c r="Q63" s="48" t="e">
        <f t="shared" si="1"/>
        <v>#REF!</v>
      </c>
      <c r="R63" s="48" t="e">
        <f t="shared" si="1"/>
        <v>#REF!</v>
      </c>
      <c r="S63" s="179" t="e">
        <f t="shared" si="1"/>
        <v>#REF!</v>
      </c>
      <c r="T63" s="203"/>
      <c r="U63" s="14" t="s">
        <v>131</v>
      </c>
      <c r="V63" s="238" t="e">
        <f t="shared" si="3"/>
        <v>#DIV/0!</v>
      </c>
      <c r="W63" s="14" t="e">
        <f t="shared" si="4"/>
        <v>#DIV/0!</v>
      </c>
      <c r="X63" s="14"/>
      <c r="Y63" s="239"/>
      <c r="Z63" s="239"/>
      <c r="AA63" s="239"/>
      <c r="AB63" s="239"/>
      <c r="AC63" s="239"/>
      <c r="AD63" s="241"/>
    </row>
    <row r="64" spans="1:30" ht="13.5" x14ac:dyDescent="0.2">
      <c r="A64" s="20"/>
      <c r="B64" s="171" t="s">
        <v>92</v>
      </c>
      <c r="C64" s="38" t="s">
        <v>91</v>
      </c>
      <c r="D64" s="39" t="s">
        <v>135</v>
      </c>
      <c r="E64" s="48" t="e">
        <f t="shared" si="0"/>
        <v>#DIV/0!</v>
      </c>
      <c r="F64" s="48" t="e">
        <f t="shared" si="1"/>
        <v>#DIV/0!</v>
      </c>
      <c r="G64" s="48" t="e">
        <f t="shared" si="1"/>
        <v>#DIV/0!</v>
      </c>
      <c r="H64" s="48" t="e">
        <f t="shared" si="1"/>
        <v>#DIV/0!</v>
      </c>
      <c r="I64" s="48" t="e">
        <f t="shared" si="1"/>
        <v>#DIV/0!</v>
      </c>
      <c r="J64" s="48" t="e">
        <f t="shared" si="1"/>
        <v>#REF!</v>
      </c>
      <c r="K64" s="48" t="e">
        <f t="shared" si="1"/>
        <v>#REF!</v>
      </c>
      <c r="L64" s="48" t="e">
        <f t="shared" si="1"/>
        <v>#REF!</v>
      </c>
      <c r="M64" s="48" t="e">
        <f t="shared" si="1"/>
        <v>#REF!</v>
      </c>
      <c r="N64" s="48" t="e">
        <f t="shared" si="1"/>
        <v>#REF!</v>
      </c>
      <c r="O64" s="48" t="e">
        <f t="shared" si="1"/>
        <v>#REF!</v>
      </c>
      <c r="P64" s="48" t="e">
        <f t="shared" si="1"/>
        <v>#REF!</v>
      </c>
      <c r="Q64" s="48" t="e">
        <f t="shared" si="1"/>
        <v>#REF!</v>
      </c>
      <c r="R64" s="48" t="e">
        <f t="shared" si="1"/>
        <v>#REF!</v>
      </c>
      <c r="S64" s="179" t="e">
        <f t="shared" si="1"/>
        <v>#REF!</v>
      </c>
      <c r="T64" s="203"/>
      <c r="U64" s="14">
        <v>0.1</v>
      </c>
      <c r="V64" s="238" t="e">
        <f t="shared" si="3"/>
        <v>#DIV/0!</v>
      </c>
      <c r="W64" s="14" t="e">
        <f t="shared" si="4"/>
        <v>#DIV/0!</v>
      </c>
      <c r="X64" s="233"/>
      <c r="Y64" s="233"/>
      <c r="Z64" s="233"/>
      <c r="AA64" s="233"/>
      <c r="AB64" s="233"/>
      <c r="AC64" s="233"/>
      <c r="AD64" s="241"/>
    </row>
    <row r="65" spans="1:30" ht="13.5" x14ac:dyDescent="0.2">
      <c r="A65" s="20"/>
      <c r="B65" s="171" t="s">
        <v>88</v>
      </c>
      <c r="C65" s="38" t="s">
        <v>87</v>
      </c>
      <c r="D65" s="39" t="s">
        <v>135</v>
      </c>
      <c r="E65" s="48" t="e">
        <f t="shared" si="0"/>
        <v>#DIV/0!</v>
      </c>
      <c r="F65" s="48" t="e">
        <f t="shared" si="1"/>
        <v>#DIV/0!</v>
      </c>
      <c r="G65" s="48" t="e">
        <f t="shared" si="1"/>
        <v>#DIV/0!</v>
      </c>
      <c r="H65" s="48" t="e">
        <f t="shared" si="1"/>
        <v>#DIV/0!</v>
      </c>
      <c r="I65" s="48" t="e">
        <f t="shared" si="1"/>
        <v>#DIV/0!</v>
      </c>
      <c r="J65" s="48" t="e">
        <f t="shared" si="1"/>
        <v>#REF!</v>
      </c>
      <c r="K65" s="48" t="e">
        <f t="shared" si="1"/>
        <v>#REF!</v>
      </c>
      <c r="L65" s="48" t="e">
        <f t="shared" si="1"/>
        <v>#REF!</v>
      </c>
      <c r="M65" s="48" t="e">
        <f t="shared" si="1"/>
        <v>#REF!</v>
      </c>
      <c r="N65" s="48" t="e">
        <f t="shared" si="1"/>
        <v>#REF!</v>
      </c>
      <c r="O65" s="48" t="e">
        <f t="shared" si="1"/>
        <v>#REF!</v>
      </c>
      <c r="P65" s="48" t="e">
        <f t="shared" si="1"/>
        <v>#REF!</v>
      </c>
      <c r="Q65" s="48" t="e">
        <f t="shared" si="1"/>
        <v>#REF!</v>
      </c>
      <c r="R65" s="48" t="e">
        <f t="shared" si="1"/>
        <v>#REF!</v>
      </c>
      <c r="S65" s="179" t="e">
        <f t="shared" si="1"/>
        <v>#REF!</v>
      </c>
      <c r="T65" s="203"/>
      <c r="U65" s="14">
        <v>50</v>
      </c>
      <c r="V65" s="238" t="e">
        <f t="shared" si="3"/>
        <v>#DIV/0!</v>
      </c>
      <c r="W65" s="14" t="e">
        <f t="shared" si="4"/>
        <v>#DIV/0!</v>
      </c>
      <c r="X65" s="233"/>
      <c r="Y65" s="233"/>
      <c r="Z65" s="233"/>
      <c r="AA65" s="233"/>
      <c r="AB65" s="233"/>
      <c r="AC65" s="233"/>
      <c r="AD65" s="241"/>
    </row>
    <row r="66" spans="1:30" ht="13.5" x14ac:dyDescent="0.2">
      <c r="A66" s="20"/>
      <c r="B66" s="171" t="s">
        <v>90</v>
      </c>
      <c r="C66" s="38" t="s">
        <v>89</v>
      </c>
      <c r="D66" s="39" t="s">
        <v>135</v>
      </c>
      <c r="E66" s="48" t="str">
        <f t="shared" si="0"/>
        <v>N.D.</v>
      </c>
      <c r="F66" s="48" t="str">
        <f t="shared" si="1"/>
        <v>N.D.</v>
      </c>
      <c r="G66" s="48" t="str">
        <f t="shared" si="1"/>
        <v>N.D.</v>
      </c>
      <c r="H66" s="48" t="str">
        <f t="shared" si="1"/>
        <v>N.D.</v>
      </c>
      <c r="I66" s="48" t="str">
        <f t="shared" si="1"/>
        <v>N.D.</v>
      </c>
      <c r="J66" s="48" t="e">
        <f t="shared" si="1"/>
        <v>#REF!</v>
      </c>
      <c r="K66" s="48" t="e">
        <f t="shared" si="1"/>
        <v>#REF!</v>
      </c>
      <c r="L66" s="48" t="e">
        <f t="shared" si="1"/>
        <v>#REF!</v>
      </c>
      <c r="M66" s="48" t="e">
        <f t="shared" si="1"/>
        <v>#REF!</v>
      </c>
      <c r="N66" s="48" t="e">
        <f t="shared" si="1"/>
        <v>#REF!</v>
      </c>
      <c r="O66" s="48" t="e">
        <f t="shared" si="1"/>
        <v>#REF!</v>
      </c>
      <c r="P66" s="48" t="e">
        <f t="shared" si="1"/>
        <v>#REF!</v>
      </c>
      <c r="Q66" s="48" t="e">
        <f t="shared" si="1"/>
        <v>#REF!</v>
      </c>
      <c r="R66" s="48" t="e">
        <f t="shared" si="1"/>
        <v>#REF!</v>
      </c>
      <c r="S66" s="179" t="e">
        <f t="shared" si="1"/>
        <v>#REF!</v>
      </c>
      <c r="T66" s="203"/>
      <c r="U66" s="14">
        <v>0.5</v>
      </c>
      <c r="V66" s="238">
        <f t="shared" si="3"/>
        <v>0</v>
      </c>
      <c r="W66" s="14" t="str">
        <f t="shared" si="4"/>
        <v>No Supera</v>
      </c>
      <c r="X66" s="233"/>
      <c r="Y66" s="233"/>
      <c r="Z66" s="233"/>
      <c r="AA66" s="233"/>
      <c r="AB66" s="233"/>
      <c r="AC66" s="233"/>
      <c r="AD66" s="241"/>
    </row>
    <row r="67" spans="1:30" s="17" customFormat="1" ht="13.5" x14ac:dyDescent="0.2">
      <c r="A67" s="20"/>
      <c r="B67" s="171" t="s">
        <v>109</v>
      </c>
      <c r="C67" s="38" t="s">
        <v>122</v>
      </c>
      <c r="D67" s="39" t="s">
        <v>135</v>
      </c>
      <c r="E67" s="48" t="e">
        <f t="shared" si="0"/>
        <v>#DIV/0!</v>
      </c>
      <c r="F67" s="48" t="e">
        <f t="shared" si="1"/>
        <v>#DIV/0!</v>
      </c>
      <c r="G67" s="48" t="e">
        <f t="shared" si="1"/>
        <v>#DIV/0!</v>
      </c>
      <c r="H67" s="48" t="e">
        <f t="shared" si="1"/>
        <v>#DIV/0!</v>
      </c>
      <c r="I67" s="48" t="e">
        <f t="shared" si="1"/>
        <v>#DIV/0!</v>
      </c>
      <c r="J67" s="48" t="e">
        <f t="shared" si="1"/>
        <v>#REF!</v>
      </c>
      <c r="K67" s="48" t="e">
        <f t="shared" si="1"/>
        <v>#REF!</v>
      </c>
      <c r="L67" s="48" t="e">
        <f t="shared" si="1"/>
        <v>#REF!</v>
      </c>
      <c r="M67" s="48" t="e">
        <f t="shared" si="1"/>
        <v>#REF!</v>
      </c>
      <c r="N67" s="48" t="e">
        <f t="shared" si="1"/>
        <v>#REF!</v>
      </c>
      <c r="O67" s="48" t="e">
        <f t="shared" si="1"/>
        <v>#REF!</v>
      </c>
      <c r="P67" s="48" t="e">
        <f t="shared" si="1"/>
        <v>#REF!</v>
      </c>
      <c r="Q67" s="48" t="e">
        <f t="shared" si="1"/>
        <v>#REF!</v>
      </c>
      <c r="R67" s="48" t="e">
        <f t="shared" si="1"/>
        <v>#REF!</v>
      </c>
      <c r="S67" s="179" t="e">
        <f t="shared" si="1"/>
        <v>#REF!</v>
      </c>
      <c r="T67" s="203"/>
      <c r="U67" s="14">
        <v>10</v>
      </c>
      <c r="V67" s="238" t="e">
        <f t="shared" si="3"/>
        <v>#DIV/0!</v>
      </c>
      <c r="W67" s="14" t="e">
        <f t="shared" si="4"/>
        <v>#DIV/0!</v>
      </c>
      <c r="X67" s="14"/>
      <c r="Y67" s="235"/>
      <c r="Z67" s="235"/>
      <c r="AA67" s="235"/>
      <c r="AB67" s="235"/>
      <c r="AC67" s="235"/>
      <c r="AD67" s="242"/>
    </row>
    <row r="68" spans="1:30" ht="13.5" x14ac:dyDescent="0.2">
      <c r="A68" s="20"/>
      <c r="B68" s="171" t="s">
        <v>110</v>
      </c>
      <c r="C68" s="38" t="s">
        <v>123</v>
      </c>
      <c r="D68" s="39" t="s">
        <v>135</v>
      </c>
      <c r="E68" s="48" t="e">
        <f t="shared" si="0"/>
        <v>#DIV/0!</v>
      </c>
      <c r="F68" s="48" t="e">
        <f t="shared" si="1"/>
        <v>#DIV/0!</v>
      </c>
      <c r="G68" s="48" t="e">
        <f t="shared" si="1"/>
        <v>#DIV/0!</v>
      </c>
      <c r="H68" s="48" t="e">
        <f t="shared" si="1"/>
        <v>#DIV/0!</v>
      </c>
      <c r="I68" s="48" t="e">
        <f t="shared" si="1"/>
        <v>#DIV/0!</v>
      </c>
      <c r="J68" s="48" t="e">
        <f t="shared" si="1"/>
        <v>#REF!</v>
      </c>
      <c r="K68" s="48" t="e">
        <f t="shared" si="1"/>
        <v>#REF!</v>
      </c>
      <c r="L68" s="48" t="e">
        <f t="shared" si="1"/>
        <v>#REF!</v>
      </c>
      <c r="M68" s="48" t="e">
        <f t="shared" si="1"/>
        <v>#REF!</v>
      </c>
      <c r="N68" s="48" t="e">
        <f t="shared" si="1"/>
        <v>#REF!</v>
      </c>
      <c r="O68" s="48" t="e">
        <f t="shared" si="1"/>
        <v>#REF!</v>
      </c>
      <c r="P68" s="48" t="e">
        <f t="shared" si="1"/>
        <v>#REF!</v>
      </c>
      <c r="Q68" s="48" t="e">
        <f t="shared" si="1"/>
        <v>#REF!</v>
      </c>
      <c r="R68" s="48" t="e">
        <f t="shared" si="1"/>
        <v>#REF!</v>
      </c>
      <c r="S68" s="179" t="e">
        <f t="shared" si="1"/>
        <v>#REF!</v>
      </c>
      <c r="T68" s="203"/>
      <c r="U68" s="14">
        <v>120</v>
      </c>
      <c r="V68" s="238" t="e">
        <f t="shared" si="3"/>
        <v>#DIV/0!</v>
      </c>
      <c r="W68" s="14" t="e">
        <f t="shared" si="4"/>
        <v>#DIV/0!</v>
      </c>
      <c r="X68" s="14"/>
      <c r="Y68" s="233"/>
      <c r="Z68" s="233"/>
      <c r="AA68" s="233"/>
      <c r="AB68" s="233"/>
      <c r="AC68" s="233"/>
      <c r="AD68" s="241"/>
    </row>
    <row r="69" spans="1:30" ht="13.5" x14ac:dyDescent="0.2">
      <c r="A69" s="20"/>
      <c r="B69" s="171" t="s">
        <v>148</v>
      </c>
      <c r="C69" s="38" t="s">
        <v>120</v>
      </c>
      <c r="D69" s="39" t="s">
        <v>135</v>
      </c>
      <c r="E69" s="48" t="e">
        <f t="shared" si="0"/>
        <v>#DIV/0!</v>
      </c>
      <c r="F69" s="48" t="e">
        <f t="shared" si="1"/>
        <v>#DIV/0!</v>
      </c>
      <c r="G69" s="48" t="e">
        <f t="shared" si="1"/>
        <v>#DIV/0!</v>
      </c>
      <c r="H69" s="48" t="e">
        <f t="shared" si="1"/>
        <v>#DIV/0!</v>
      </c>
      <c r="I69" s="223" t="e">
        <f t="shared" si="1"/>
        <v>#DIV/0!</v>
      </c>
      <c r="J69" s="48" t="e">
        <f t="shared" si="1"/>
        <v>#REF!</v>
      </c>
      <c r="K69" s="48" t="e">
        <f t="shared" si="1"/>
        <v>#REF!</v>
      </c>
      <c r="L69" s="48" t="e">
        <f t="shared" si="1"/>
        <v>#REF!</v>
      </c>
      <c r="M69" s="48" t="e">
        <f t="shared" si="1"/>
        <v>#REF!</v>
      </c>
      <c r="N69" s="48" t="e">
        <f t="shared" si="1"/>
        <v>#REF!</v>
      </c>
      <c r="O69" s="48" t="e">
        <f t="shared" si="1"/>
        <v>#REF!</v>
      </c>
      <c r="P69" s="48" t="e">
        <f t="shared" si="1"/>
        <v>#REF!</v>
      </c>
      <c r="Q69" s="48" t="e">
        <f t="shared" si="1"/>
        <v>#REF!</v>
      </c>
      <c r="R69" s="48" t="e">
        <f t="shared" si="1"/>
        <v>#REF!</v>
      </c>
      <c r="S69" s="179" t="e">
        <f t="shared" si="1"/>
        <v>#REF!</v>
      </c>
      <c r="T69" s="203"/>
      <c r="U69" s="14" t="s">
        <v>131</v>
      </c>
      <c r="V69" s="238" t="e">
        <f t="shared" si="3"/>
        <v>#DIV/0!</v>
      </c>
      <c r="W69" s="14" t="e">
        <f t="shared" si="4"/>
        <v>#DIV/0!</v>
      </c>
      <c r="X69" s="14"/>
      <c r="Y69" s="233"/>
      <c r="Z69" s="233"/>
      <c r="AA69" s="233"/>
      <c r="AB69" s="233"/>
      <c r="AC69" s="233"/>
      <c r="AD69" s="241"/>
    </row>
    <row r="70" spans="1:30" ht="13.5" x14ac:dyDescent="0.2">
      <c r="A70" s="20"/>
      <c r="B70" s="171" t="s">
        <v>111</v>
      </c>
      <c r="C70" s="38" t="s">
        <v>124</v>
      </c>
      <c r="D70" s="39" t="s">
        <v>135</v>
      </c>
      <c r="E70" s="48" t="e">
        <f t="shared" si="0"/>
        <v>#DIV/0!</v>
      </c>
      <c r="F70" s="48" t="e">
        <f t="shared" si="1"/>
        <v>#DIV/0!</v>
      </c>
      <c r="G70" s="48" t="e">
        <f t="shared" si="1"/>
        <v>#DIV/0!</v>
      </c>
      <c r="H70" s="48" t="e">
        <f t="shared" si="1"/>
        <v>#DIV/0!</v>
      </c>
      <c r="I70" s="48" t="e">
        <f t="shared" si="1"/>
        <v>#DIV/0!</v>
      </c>
      <c r="J70" s="48" t="e">
        <f t="shared" si="1"/>
        <v>#REF!</v>
      </c>
      <c r="K70" s="48" t="e">
        <f t="shared" si="1"/>
        <v>#REF!</v>
      </c>
      <c r="L70" s="48" t="e">
        <f t="shared" si="1"/>
        <v>#REF!</v>
      </c>
      <c r="M70" s="48" t="e">
        <f t="shared" si="1"/>
        <v>#REF!</v>
      </c>
      <c r="N70" s="48" t="e">
        <f t="shared" si="1"/>
        <v>#REF!</v>
      </c>
      <c r="O70" s="48" t="e">
        <f t="shared" si="1"/>
        <v>#REF!</v>
      </c>
      <c r="P70" s="48" t="e">
        <f t="shared" si="1"/>
        <v>#REF!</v>
      </c>
      <c r="Q70" s="48" t="e">
        <f t="shared" si="1"/>
        <v>#REF!</v>
      </c>
      <c r="R70" s="48" t="e">
        <f t="shared" si="1"/>
        <v>#REF!</v>
      </c>
      <c r="S70" s="179" t="e">
        <f t="shared" si="1"/>
        <v>#REF!</v>
      </c>
      <c r="T70" s="203"/>
      <c r="U70" s="14">
        <v>4</v>
      </c>
      <c r="V70" s="238" t="e">
        <f t="shared" si="3"/>
        <v>#DIV/0!</v>
      </c>
      <c r="W70" s="14" t="e">
        <f t="shared" si="4"/>
        <v>#DIV/0!</v>
      </c>
      <c r="X70" s="14">
        <f>COUNTIF(E70:I70,"&gt;4")</f>
        <v>0</v>
      </c>
      <c r="Y70" s="239" t="e">
        <f>E70/$U$70</f>
        <v>#DIV/0!</v>
      </c>
      <c r="Z70" s="239" t="e">
        <f t="shared" ref="Z70:AC70" si="6">F70/$U$70</f>
        <v>#DIV/0!</v>
      </c>
      <c r="AA70" s="239" t="e">
        <f t="shared" si="6"/>
        <v>#DIV/0!</v>
      </c>
      <c r="AB70" s="239" t="e">
        <f t="shared" si="6"/>
        <v>#DIV/0!</v>
      </c>
      <c r="AC70" s="239" t="e">
        <f t="shared" si="6"/>
        <v>#DIV/0!</v>
      </c>
      <c r="AD70" s="240" t="e">
        <f>MAX(Y70:AC70)</f>
        <v>#DIV/0!</v>
      </c>
    </row>
    <row r="71" spans="1:30" ht="13.5" x14ac:dyDescent="0.2">
      <c r="A71" s="20"/>
      <c r="B71" s="171" t="s">
        <v>112</v>
      </c>
      <c r="C71" s="38" t="s">
        <v>125</v>
      </c>
      <c r="D71" s="39" t="s">
        <v>135</v>
      </c>
      <c r="E71" s="48" t="e">
        <f t="shared" si="0"/>
        <v>#DIV/0!</v>
      </c>
      <c r="F71" s="48" t="e">
        <f t="shared" ref="F71:F87" si="7">IF(ISNUMBER(FIND("&lt;",F30)),"N.D.",PRODUCT(F30,1/F$54))</f>
        <v>#DIV/0!</v>
      </c>
      <c r="G71" s="48" t="e">
        <f t="shared" ref="G71:S71" si="8">IF(ISNUMBER(FIND("&lt;",G30)),"N.D.",PRODUCT(G30,1/G$54))</f>
        <v>#DIV/0!</v>
      </c>
      <c r="H71" s="48" t="e">
        <f t="shared" si="8"/>
        <v>#DIV/0!</v>
      </c>
      <c r="I71" s="48" t="e">
        <f t="shared" si="8"/>
        <v>#DIV/0!</v>
      </c>
      <c r="J71" s="48" t="e">
        <f t="shared" si="8"/>
        <v>#REF!</v>
      </c>
      <c r="K71" s="48" t="e">
        <f t="shared" si="8"/>
        <v>#REF!</v>
      </c>
      <c r="L71" s="48" t="e">
        <f t="shared" si="8"/>
        <v>#REF!</v>
      </c>
      <c r="M71" s="48" t="e">
        <f t="shared" si="8"/>
        <v>#REF!</v>
      </c>
      <c r="N71" s="48" t="e">
        <f t="shared" si="8"/>
        <v>#REF!</v>
      </c>
      <c r="O71" s="48" t="e">
        <f t="shared" si="8"/>
        <v>#REF!</v>
      </c>
      <c r="P71" s="48" t="e">
        <f t="shared" si="8"/>
        <v>#REF!</v>
      </c>
      <c r="Q71" s="48" t="e">
        <f t="shared" si="8"/>
        <v>#REF!</v>
      </c>
      <c r="R71" s="48" t="e">
        <f t="shared" si="8"/>
        <v>#REF!</v>
      </c>
      <c r="S71" s="179" t="e">
        <f t="shared" si="8"/>
        <v>#REF!</v>
      </c>
      <c r="T71" s="203"/>
      <c r="U71" s="14" t="s">
        <v>131</v>
      </c>
      <c r="V71" s="238" t="e">
        <f t="shared" si="3"/>
        <v>#DIV/0!</v>
      </c>
      <c r="W71" s="14" t="e">
        <f t="shared" si="4"/>
        <v>#DIV/0!</v>
      </c>
      <c r="X71" s="233"/>
      <c r="Y71" s="233"/>
      <c r="Z71" s="233"/>
      <c r="AA71" s="233"/>
      <c r="AB71" s="233"/>
      <c r="AC71" s="233"/>
      <c r="AD71" s="241"/>
    </row>
    <row r="72" spans="1:30" ht="13.5" x14ac:dyDescent="0.2">
      <c r="A72" s="20"/>
      <c r="B72" s="171" t="s">
        <v>113</v>
      </c>
      <c r="C72" s="38" t="s">
        <v>126</v>
      </c>
      <c r="D72" s="39" t="s">
        <v>135</v>
      </c>
      <c r="E72" s="48" t="e">
        <f t="shared" si="0"/>
        <v>#DIV/0!</v>
      </c>
      <c r="F72" s="48" t="e">
        <f t="shared" si="7"/>
        <v>#DIV/0!</v>
      </c>
      <c r="G72" s="48" t="e">
        <f t="shared" ref="G72:S72" si="9">IF(ISNUMBER(FIND("&lt;",G31)),"N.D.",PRODUCT(G31,1/G$54))</f>
        <v>#DIV/0!</v>
      </c>
      <c r="H72" s="48" t="e">
        <f t="shared" si="9"/>
        <v>#DIV/0!</v>
      </c>
      <c r="I72" s="48" t="e">
        <f t="shared" si="9"/>
        <v>#DIV/0!</v>
      </c>
      <c r="J72" s="48" t="e">
        <f t="shared" si="9"/>
        <v>#REF!</v>
      </c>
      <c r="K72" s="48" t="e">
        <f t="shared" si="9"/>
        <v>#REF!</v>
      </c>
      <c r="L72" s="48" t="e">
        <f t="shared" si="9"/>
        <v>#REF!</v>
      </c>
      <c r="M72" s="48" t="e">
        <f t="shared" si="9"/>
        <v>#REF!</v>
      </c>
      <c r="N72" s="48" t="e">
        <f t="shared" si="9"/>
        <v>#REF!</v>
      </c>
      <c r="O72" s="48" t="e">
        <f t="shared" si="9"/>
        <v>#REF!</v>
      </c>
      <c r="P72" s="48" t="e">
        <f t="shared" si="9"/>
        <v>#REF!</v>
      </c>
      <c r="Q72" s="48" t="e">
        <f t="shared" si="9"/>
        <v>#REF!</v>
      </c>
      <c r="R72" s="48" t="e">
        <f t="shared" si="9"/>
        <v>#REF!</v>
      </c>
      <c r="S72" s="179" t="e">
        <f t="shared" si="9"/>
        <v>#REF!</v>
      </c>
      <c r="T72" s="203"/>
      <c r="U72" s="14" t="s">
        <v>131</v>
      </c>
      <c r="V72" s="238" t="e">
        <f t="shared" si="3"/>
        <v>#DIV/0!</v>
      </c>
      <c r="W72" s="14" t="e">
        <f t="shared" si="4"/>
        <v>#DIV/0!</v>
      </c>
      <c r="X72" s="233"/>
      <c r="Y72" s="233"/>
      <c r="Z72" s="233"/>
      <c r="AA72" s="233"/>
      <c r="AB72" s="233"/>
      <c r="AC72" s="233"/>
      <c r="AD72" s="241"/>
    </row>
    <row r="73" spans="1:30" ht="13.5" x14ac:dyDescent="0.2">
      <c r="A73" s="20"/>
      <c r="B73" s="171" t="s">
        <v>86</v>
      </c>
      <c r="C73" s="38" t="s">
        <v>85</v>
      </c>
      <c r="D73" s="39" t="s">
        <v>135</v>
      </c>
      <c r="E73" s="48" t="e">
        <f t="shared" si="0"/>
        <v>#DIV/0!</v>
      </c>
      <c r="F73" s="48" t="e">
        <f t="shared" si="7"/>
        <v>#DIV/0!</v>
      </c>
      <c r="G73" s="48" t="e">
        <f t="shared" ref="G73:S73" si="10">IF(ISNUMBER(FIND("&lt;",G32)),"N.D.",PRODUCT(G32,1/G$54))</f>
        <v>#DIV/0!</v>
      </c>
      <c r="H73" s="48" t="e">
        <f t="shared" si="10"/>
        <v>#DIV/0!</v>
      </c>
      <c r="I73" s="48" t="e">
        <f t="shared" si="10"/>
        <v>#DIV/0!</v>
      </c>
      <c r="J73" s="48" t="e">
        <f t="shared" si="10"/>
        <v>#REF!</v>
      </c>
      <c r="K73" s="48" t="e">
        <f t="shared" si="10"/>
        <v>#REF!</v>
      </c>
      <c r="L73" s="48" t="e">
        <f t="shared" si="10"/>
        <v>#REF!</v>
      </c>
      <c r="M73" s="48" t="e">
        <f t="shared" si="10"/>
        <v>#REF!</v>
      </c>
      <c r="N73" s="48" t="e">
        <f t="shared" si="10"/>
        <v>#REF!</v>
      </c>
      <c r="O73" s="48" t="e">
        <f t="shared" si="10"/>
        <v>#REF!</v>
      </c>
      <c r="P73" s="48" t="e">
        <f t="shared" si="10"/>
        <v>#REF!</v>
      </c>
      <c r="Q73" s="48" t="e">
        <f t="shared" si="10"/>
        <v>#REF!</v>
      </c>
      <c r="R73" s="48" t="e">
        <f t="shared" si="10"/>
        <v>#REF!</v>
      </c>
      <c r="S73" s="179" t="e">
        <f t="shared" si="10"/>
        <v>#REF!</v>
      </c>
      <c r="T73" s="203"/>
      <c r="U73" s="14">
        <v>0.2</v>
      </c>
      <c r="V73" s="238" t="e">
        <f t="shared" si="3"/>
        <v>#DIV/0!</v>
      </c>
      <c r="W73" s="14" t="e">
        <f t="shared" si="4"/>
        <v>#DIV/0!</v>
      </c>
      <c r="X73" s="233"/>
      <c r="Y73" s="233"/>
      <c r="Z73" s="233"/>
      <c r="AA73" s="233"/>
      <c r="AB73" s="233"/>
      <c r="AC73" s="233"/>
      <c r="AD73" s="241"/>
    </row>
    <row r="74" spans="1:30" ht="13.5" x14ac:dyDescent="0.2">
      <c r="A74" s="20"/>
      <c r="B74" s="171" t="s">
        <v>69</v>
      </c>
      <c r="C74" s="38" t="s">
        <v>68</v>
      </c>
      <c r="D74" s="39" t="s">
        <v>135</v>
      </c>
      <c r="E74" s="48" t="str">
        <f t="shared" si="0"/>
        <v>N.D.</v>
      </c>
      <c r="F74" s="48" t="str">
        <f t="shared" si="7"/>
        <v>N.D.</v>
      </c>
      <c r="G74" s="48" t="e">
        <f t="shared" ref="G74:S74" si="11">IF(ISNUMBER(FIND("&lt;",G33)),"N.D.",PRODUCT(G33,1/G$54))</f>
        <v>#DIV/0!</v>
      </c>
      <c r="H74" s="48" t="str">
        <f t="shared" si="11"/>
        <v>N.D.</v>
      </c>
      <c r="I74" s="48" t="e">
        <f t="shared" si="11"/>
        <v>#DIV/0!</v>
      </c>
      <c r="J74" s="48" t="e">
        <f t="shared" si="11"/>
        <v>#REF!</v>
      </c>
      <c r="K74" s="48" t="e">
        <f t="shared" si="11"/>
        <v>#REF!</v>
      </c>
      <c r="L74" s="48" t="e">
        <f t="shared" si="11"/>
        <v>#REF!</v>
      </c>
      <c r="M74" s="48" t="e">
        <f t="shared" si="11"/>
        <v>#REF!</v>
      </c>
      <c r="N74" s="48" t="e">
        <f t="shared" si="11"/>
        <v>#REF!</v>
      </c>
      <c r="O74" s="48" t="e">
        <f t="shared" si="11"/>
        <v>#REF!</v>
      </c>
      <c r="P74" s="48" t="e">
        <f t="shared" si="11"/>
        <v>#REF!</v>
      </c>
      <c r="Q74" s="48" t="e">
        <f t="shared" si="11"/>
        <v>#REF!</v>
      </c>
      <c r="R74" s="48" t="e">
        <f t="shared" si="11"/>
        <v>#REF!</v>
      </c>
      <c r="S74" s="179" t="e">
        <f t="shared" si="11"/>
        <v>#REF!</v>
      </c>
      <c r="T74" s="203"/>
      <c r="U74" s="14">
        <v>2</v>
      </c>
      <c r="V74" s="238" t="e">
        <f t="shared" si="3"/>
        <v>#DIV/0!</v>
      </c>
      <c r="W74" s="14" t="e">
        <f t="shared" si="4"/>
        <v>#DIV/0!</v>
      </c>
      <c r="X74" s="233"/>
      <c r="Y74" s="233"/>
      <c r="Z74" s="233"/>
      <c r="AA74" s="233"/>
      <c r="AB74" s="233"/>
      <c r="AC74" s="233"/>
      <c r="AD74" s="241"/>
    </row>
    <row r="75" spans="1:30" ht="13.5" x14ac:dyDescent="0.2">
      <c r="A75" s="20"/>
      <c r="B75" s="171" t="s">
        <v>84</v>
      </c>
      <c r="C75" s="38" t="s">
        <v>83</v>
      </c>
      <c r="D75" s="39" t="s">
        <v>135</v>
      </c>
      <c r="E75" s="48" t="e">
        <f t="shared" si="0"/>
        <v>#DIV/0!</v>
      </c>
      <c r="F75" s="48" t="e">
        <f t="shared" si="7"/>
        <v>#DIV/0!</v>
      </c>
      <c r="G75" s="48" t="e">
        <f t="shared" ref="G75:S75" si="12">IF(ISNUMBER(FIND("&lt;",G34)),"N.D.",PRODUCT(G34,1/G$54))</f>
        <v>#DIV/0!</v>
      </c>
      <c r="H75" s="48" t="e">
        <f t="shared" si="12"/>
        <v>#DIV/0!</v>
      </c>
      <c r="I75" s="48" t="e">
        <f t="shared" si="12"/>
        <v>#DIV/0!</v>
      </c>
      <c r="J75" s="48" t="e">
        <f t="shared" si="12"/>
        <v>#REF!</v>
      </c>
      <c r="K75" s="48" t="e">
        <f t="shared" si="12"/>
        <v>#REF!</v>
      </c>
      <c r="L75" s="48" t="e">
        <f t="shared" si="12"/>
        <v>#REF!</v>
      </c>
      <c r="M75" s="48" t="e">
        <f t="shared" si="12"/>
        <v>#REF!</v>
      </c>
      <c r="N75" s="48" t="e">
        <f t="shared" si="12"/>
        <v>#REF!</v>
      </c>
      <c r="O75" s="48" t="e">
        <f t="shared" si="12"/>
        <v>#REF!</v>
      </c>
      <c r="P75" s="48" t="e">
        <f t="shared" si="12"/>
        <v>#REF!</v>
      </c>
      <c r="Q75" s="48" t="e">
        <f t="shared" si="12"/>
        <v>#REF!</v>
      </c>
      <c r="R75" s="48" t="e">
        <f t="shared" si="12"/>
        <v>#REF!</v>
      </c>
      <c r="S75" s="179" t="e">
        <f t="shared" si="12"/>
        <v>#REF!</v>
      </c>
      <c r="T75" s="203"/>
      <c r="U75" s="14">
        <v>120</v>
      </c>
      <c r="V75" s="238" t="e">
        <f t="shared" si="3"/>
        <v>#DIV/0!</v>
      </c>
      <c r="W75" s="14" t="e">
        <f t="shared" si="4"/>
        <v>#DIV/0!</v>
      </c>
      <c r="X75" s="233"/>
      <c r="Y75" s="233"/>
      <c r="Z75" s="233"/>
      <c r="AA75" s="233"/>
      <c r="AB75" s="233"/>
      <c r="AC75" s="233"/>
      <c r="AD75" s="241"/>
    </row>
    <row r="76" spans="1:30" ht="13.5" x14ac:dyDescent="0.2">
      <c r="A76" s="20"/>
      <c r="B76" s="171" t="s">
        <v>150</v>
      </c>
      <c r="C76" s="38" t="s">
        <v>82</v>
      </c>
      <c r="D76" s="39" t="s">
        <v>135</v>
      </c>
      <c r="E76" s="48" t="e">
        <f t="shared" si="0"/>
        <v>#DIV/0!</v>
      </c>
      <c r="F76" s="48" t="e">
        <f t="shared" si="7"/>
        <v>#DIV/0!</v>
      </c>
      <c r="G76" s="48" t="e">
        <f t="shared" ref="G76:S76" si="13">IF(ISNUMBER(FIND("&lt;",G35)),"N.D.",PRODUCT(G35,1/G$54))</f>
        <v>#DIV/0!</v>
      </c>
      <c r="H76" s="48" t="e">
        <f t="shared" si="13"/>
        <v>#DIV/0!</v>
      </c>
      <c r="I76" s="179" t="e">
        <f t="shared" si="13"/>
        <v>#DIV/0!</v>
      </c>
      <c r="J76" s="205" t="e">
        <f t="shared" si="13"/>
        <v>#REF!</v>
      </c>
      <c r="K76" s="48" t="e">
        <f t="shared" si="13"/>
        <v>#REF!</v>
      </c>
      <c r="L76" s="48" t="e">
        <f t="shared" si="13"/>
        <v>#REF!</v>
      </c>
      <c r="M76" s="48" t="e">
        <f t="shared" si="13"/>
        <v>#REF!</v>
      </c>
      <c r="N76" s="48" t="e">
        <f t="shared" si="13"/>
        <v>#REF!</v>
      </c>
      <c r="O76" s="48" t="e">
        <f t="shared" si="13"/>
        <v>#REF!</v>
      </c>
      <c r="P76" s="48" t="e">
        <f t="shared" si="13"/>
        <v>#REF!</v>
      </c>
      <c r="Q76" s="48" t="e">
        <f t="shared" si="13"/>
        <v>#REF!</v>
      </c>
      <c r="R76" s="48" t="e">
        <f t="shared" si="13"/>
        <v>#REF!</v>
      </c>
      <c r="S76" s="179" t="e">
        <f t="shared" si="13"/>
        <v>#REF!</v>
      </c>
      <c r="U76" s="14">
        <v>0.1</v>
      </c>
      <c r="V76" s="238" t="e">
        <f t="shared" si="3"/>
        <v>#DIV/0!</v>
      </c>
      <c r="W76" s="14" t="e">
        <f t="shared" si="4"/>
        <v>#DIV/0!</v>
      </c>
      <c r="X76" s="233"/>
      <c r="Y76" s="233"/>
      <c r="Z76" s="233"/>
      <c r="AA76" s="233"/>
      <c r="AB76" s="233"/>
      <c r="AC76" s="233"/>
      <c r="AD76" s="241"/>
    </row>
    <row r="77" spans="1:30" ht="13.5" x14ac:dyDescent="0.2">
      <c r="A77" s="20"/>
      <c r="B77" s="171" t="s">
        <v>103</v>
      </c>
      <c r="C77" s="38" t="s">
        <v>102</v>
      </c>
      <c r="D77" s="39" t="s">
        <v>135</v>
      </c>
      <c r="E77" s="48" t="e">
        <f t="shared" si="0"/>
        <v>#DIV/0!</v>
      </c>
      <c r="F77" s="48" t="e">
        <f t="shared" si="7"/>
        <v>#DIV/0!</v>
      </c>
      <c r="G77" s="48" t="e">
        <f t="shared" ref="G77:S77" si="14">IF(ISNUMBER(FIND("&lt;",G36)),"N.D.",PRODUCT(G36,1/G$54))</f>
        <v>#DIV/0!</v>
      </c>
      <c r="H77" s="48" t="e">
        <f t="shared" si="14"/>
        <v>#DIV/0!</v>
      </c>
      <c r="I77" s="179" t="e">
        <f t="shared" si="14"/>
        <v>#DIV/0!</v>
      </c>
      <c r="J77" s="205" t="e">
        <f t="shared" si="14"/>
        <v>#REF!</v>
      </c>
      <c r="K77" s="48" t="e">
        <f t="shared" si="14"/>
        <v>#REF!</v>
      </c>
      <c r="L77" s="48" t="e">
        <f t="shared" si="14"/>
        <v>#REF!</v>
      </c>
      <c r="M77" s="48" t="e">
        <f t="shared" si="14"/>
        <v>#REF!</v>
      </c>
      <c r="N77" s="48" t="e">
        <f t="shared" si="14"/>
        <v>#REF!</v>
      </c>
      <c r="O77" s="48" t="e">
        <f t="shared" si="14"/>
        <v>#REF!</v>
      </c>
      <c r="P77" s="48" t="e">
        <f t="shared" si="14"/>
        <v>#REF!</v>
      </c>
      <c r="Q77" s="48" t="e">
        <f t="shared" si="14"/>
        <v>#REF!</v>
      </c>
      <c r="R77" s="48" t="e">
        <f t="shared" si="14"/>
        <v>#REF!</v>
      </c>
      <c r="S77" s="179" t="e">
        <f t="shared" si="14"/>
        <v>#REF!</v>
      </c>
      <c r="U77" s="14">
        <v>1</v>
      </c>
      <c r="V77" s="238" t="e">
        <f>MAX(E77:I77)</f>
        <v>#DIV/0!</v>
      </c>
      <c r="W77" s="14" t="e">
        <f t="shared" si="4"/>
        <v>#DIV/0!</v>
      </c>
      <c r="X77" s="14"/>
      <c r="Y77" s="239"/>
      <c r="Z77" s="239"/>
      <c r="AA77" s="239"/>
      <c r="AB77" s="239"/>
      <c r="AC77" s="239"/>
      <c r="AD77" s="241"/>
    </row>
    <row r="78" spans="1:30" ht="13.5" x14ac:dyDescent="0.2">
      <c r="A78" s="20"/>
      <c r="B78" s="171" t="s">
        <v>81</v>
      </c>
      <c r="C78" s="38" t="s">
        <v>80</v>
      </c>
      <c r="D78" s="39" t="s">
        <v>135</v>
      </c>
      <c r="E78" s="48" t="e">
        <f t="shared" si="0"/>
        <v>#DIV/0!</v>
      </c>
      <c r="F78" s="48" t="e">
        <f t="shared" si="7"/>
        <v>#DIV/0!</v>
      </c>
      <c r="G78" s="48" t="e">
        <f t="shared" ref="G78:S78" si="15">IF(ISNUMBER(FIND("&lt;",G37)),"N.D.",PRODUCT(G37,1/G$54))</f>
        <v>#DIV/0!</v>
      </c>
      <c r="H78" s="48" t="e">
        <f t="shared" si="15"/>
        <v>#DIV/0!</v>
      </c>
      <c r="I78" s="179" t="e">
        <f t="shared" si="15"/>
        <v>#DIV/0!</v>
      </c>
      <c r="J78" s="205" t="e">
        <f t="shared" si="15"/>
        <v>#REF!</v>
      </c>
      <c r="K78" s="48" t="e">
        <f t="shared" si="15"/>
        <v>#REF!</v>
      </c>
      <c r="L78" s="48" t="e">
        <f t="shared" si="15"/>
        <v>#REF!</v>
      </c>
      <c r="M78" s="48" t="e">
        <f t="shared" si="15"/>
        <v>#REF!</v>
      </c>
      <c r="N78" s="48" t="e">
        <f t="shared" si="15"/>
        <v>#REF!</v>
      </c>
      <c r="O78" s="48" t="e">
        <f t="shared" si="15"/>
        <v>#REF!</v>
      </c>
      <c r="P78" s="48" t="e">
        <f t="shared" si="15"/>
        <v>#REF!</v>
      </c>
      <c r="Q78" s="48" t="e">
        <f t="shared" si="15"/>
        <v>#REF!</v>
      </c>
      <c r="R78" s="48" t="e">
        <f t="shared" si="15"/>
        <v>#REF!</v>
      </c>
      <c r="S78" s="179" t="e">
        <f t="shared" si="15"/>
        <v>#REF!</v>
      </c>
      <c r="U78" s="14">
        <v>0.5</v>
      </c>
      <c r="V78" s="238" t="e">
        <f t="shared" si="3"/>
        <v>#DIV/0!</v>
      </c>
      <c r="W78" s="14" t="e">
        <f t="shared" si="4"/>
        <v>#DIV/0!</v>
      </c>
      <c r="X78" s="14">
        <f>COUNTIF(E78:I78,"&gt;0,5")</f>
        <v>0</v>
      </c>
      <c r="Y78" s="239" t="e">
        <f>E78/$U$78</f>
        <v>#DIV/0!</v>
      </c>
      <c r="Z78" s="239" t="e">
        <f t="shared" ref="Z78:AC78" si="16">F78/$U$78</f>
        <v>#DIV/0!</v>
      </c>
      <c r="AA78" s="239" t="e">
        <f t="shared" si="16"/>
        <v>#DIV/0!</v>
      </c>
      <c r="AB78" s="239" t="e">
        <f t="shared" si="16"/>
        <v>#DIV/0!</v>
      </c>
      <c r="AC78" s="239" t="e">
        <f t="shared" si="16"/>
        <v>#DIV/0!</v>
      </c>
      <c r="AD78" s="240" t="e">
        <f>MAX(Y78:AC78)</f>
        <v>#DIV/0!</v>
      </c>
    </row>
    <row r="79" spans="1:30" ht="13.5" x14ac:dyDescent="0.2">
      <c r="A79" s="20"/>
      <c r="B79" s="171" t="s">
        <v>114</v>
      </c>
      <c r="C79" s="38" t="s">
        <v>127</v>
      </c>
      <c r="D79" s="39" t="s">
        <v>135</v>
      </c>
      <c r="E79" s="48" t="e">
        <f t="shared" si="0"/>
        <v>#DIV/0!</v>
      </c>
      <c r="F79" s="48" t="e">
        <f t="shared" si="7"/>
        <v>#DIV/0!</v>
      </c>
      <c r="G79" s="48" t="e">
        <f t="shared" ref="G79:S79" si="17">IF(ISNUMBER(FIND("&lt;",G38)),"N.D.",PRODUCT(G38,1/G$54))</f>
        <v>#DIV/0!</v>
      </c>
      <c r="H79" s="48" t="e">
        <f t="shared" si="17"/>
        <v>#DIV/0!</v>
      </c>
      <c r="I79" s="179" t="e">
        <f t="shared" si="17"/>
        <v>#DIV/0!</v>
      </c>
      <c r="J79" s="205" t="e">
        <f t="shared" si="17"/>
        <v>#REF!</v>
      </c>
      <c r="K79" s="48" t="e">
        <f t="shared" si="17"/>
        <v>#REF!</v>
      </c>
      <c r="L79" s="48" t="e">
        <f t="shared" si="17"/>
        <v>#REF!</v>
      </c>
      <c r="M79" s="48" t="e">
        <f t="shared" si="17"/>
        <v>#REF!</v>
      </c>
      <c r="N79" s="48" t="e">
        <f t="shared" si="17"/>
        <v>#REF!</v>
      </c>
      <c r="O79" s="48" t="e">
        <f t="shared" si="17"/>
        <v>#REF!</v>
      </c>
      <c r="P79" s="48" t="e">
        <f t="shared" si="17"/>
        <v>#REF!</v>
      </c>
      <c r="Q79" s="48" t="e">
        <f t="shared" si="17"/>
        <v>#REF!</v>
      </c>
      <c r="R79" s="48" t="e">
        <f t="shared" si="17"/>
        <v>#REF!</v>
      </c>
      <c r="S79" s="179" t="e">
        <f t="shared" si="17"/>
        <v>#REF!</v>
      </c>
      <c r="U79" s="14" t="s">
        <v>131</v>
      </c>
      <c r="V79" s="238" t="e">
        <f t="shared" si="3"/>
        <v>#DIV/0!</v>
      </c>
      <c r="W79" s="14" t="e">
        <f t="shared" si="4"/>
        <v>#DIV/0!</v>
      </c>
      <c r="X79" s="233"/>
      <c r="Y79" s="233"/>
      <c r="Z79" s="233"/>
      <c r="AA79" s="233"/>
      <c r="AB79" s="233"/>
      <c r="AC79" s="233"/>
    </row>
    <row r="80" spans="1:30" ht="13.5" x14ac:dyDescent="0.2">
      <c r="A80" s="20"/>
      <c r="B80" s="171" t="s">
        <v>77</v>
      </c>
      <c r="C80" s="38" t="s">
        <v>76</v>
      </c>
      <c r="D80" s="39" t="s">
        <v>135</v>
      </c>
      <c r="E80" s="48" t="e">
        <f t="shared" si="0"/>
        <v>#DIV/0!</v>
      </c>
      <c r="F80" s="48" t="e">
        <f t="shared" si="7"/>
        <v>#DIV/0!</v>
      </c>
      <c r="G80" s="48" t="e">
        <f t="shared" ref="G80:S80" si="18">IF(ISNUMBER(FIND("&lt;",G39)),"N.D.",PRODUCT(G39,1/G$54))</f>
        <v>#DIV/0!</v>
      </c>
      <c r="H80" s="48" t="e">
        <f t="shared" si="18"/>
        <v>#DIV/0!</v>
      </c>
      <c r="I80" s="179" t="e">
        <f t="shared" si="18"/>
        <v>#DIV/0!</v>
      </c>
      <c r="J80" s="205" t="e">
        <f t="shared" si="18"/>
        <v>#REF!</v>
      </c>
      <c r="K80" s="48" t="e">
        <f t="shared" si="18"/>
        <v>#REF!</v>
      </c>
      <c r="L80" s="48" t="e">
        <f t="shared" si="18"/>
        <v>#REF!</v>
      </c>
      <c r="M80" s="48" t="e">
        <f t="shared" si="18"/>
        <v>#REF!</v>
      </c>
      <c r="N80" s="48" t="e">
        <f t="shared" si="18"/>
        <v>#REF!</v>
      </c>
      <c r="O80" s="48" t="e">
        <f t="shared" si="18"/>
        <v>#REF!</v>
      </c>
      <c r="P80" s="48" t="e">
        <f t="shared" si="18"/>
        <v>#REF!</v>
      </c>
      <c r="Q80" s="48" t="e">
        <f t="shared" si="18"/>
        <v>#REF!</v>
      </c>
      <c r="R80" s="48" t="e">
        <f t="shared" si="18"/>
        <v>#REF!</v>
      </c>
      <c r="S80" s="179" t="e">
        <f t="shared" si="18"/>
        <v>#REF!</v>
      </c>
      <c r="U80" s="14">
        <v>10</v>
      </c>
      <c r="V80" s="238" t="e">
        <f t="shared" si="3"/>
        <v>#DIV/0!</v>
      </c>
      <c r="W80" s="14" t="e">
        <f t="shared" si="4"/>
        <v>#DIV/0!</v>
      </c>
      <c r="X80" s="233"/>
      <c r="Y80" s="233"/>
      <c r="Z80" s="233"/>
      <c r="AA80" s="233"/>
      <c r="AB80" s="233"/>
      <c r="AC80" s="233"/>
    </row>
    <row r="81" spans="1:29" ht="13.5" x14ac:dyDescent="0.2">
      <c r="A81" s="20"/>
      <c r="B81" s="171" t="s">
        <v>115</v>
      </c>
      <c r="C81" s="38" t="s">
        <v>128</v>
      </c>
      <c r="D81" s="39" t="s">
        <v>135</v>
      </c>
      <c r="E81" s="48" t="e">
        <f t="shared" si="0"/>
        <v>#DIV/0!</v>
      </c>
      <c r="F81" s="48" t="e">
        <f t="shared" si="7"/>
        <v>#DIV/0!</v>
      </c>
      <c r="G81" s="48" t="e">
        <f t="shared" ref="G81:S81" si="19">IF(ISNUMBER(FIND("&lt;",G40)),"N.D.",PRODUCT(G40,1/G$54))</f>
        <v>#DIV/0!</v>
      </c>
      <c r="H81" s="48" t="e">
        <f t="shared" si="19"/>
        <v>#DIV/0!</v>
      </c>
      <c r="I81" s="179" t="e">
        <f t="shared" si="19"/>
        <v>#DIV/0!</v>
      </c>
      <c r="J81" s="205" t="e">
        <f t="shared" si="19"/>
        <v>#REF!</v>
      </c>
      <c r="K81" s="48" t="e">
        <f t="shared" si="19"/>
        <v>#REF!</v>
      </c>
      <c r="L81" s="48" t="e">
        <f t="shared" si="19"/>
        <v>#REF!</v>
      </c>
      <c r="M81" s="48" t="e">
        <f t="shared" si="19"/>
        <v>#REF!</v>
      </c>
      <c r="N81" s="48" t="e">
        <f t="shared" si="19"/>
        <v>#REF!</v>
      </c>
      <c r="O81" s="48" t="e">
        <f t="shared" si="19"/>
        <v>#REF!</v>
      </c>
      <c r="P81" s="48" t="e">
        <f t="shared" si="19"/>
        <v>#REF!</v>
      </c>
      <c r="Q81" s="48" t="e">
        <f t="shared" si="19"/>
        <v>#REF!</v>
      </c>
      <c r="R81" s="48" t="e">
        <f t="shared" si="19"/>
        <v>#REF!</v>
      </c>
      <c r="S81" s="179" t="e">
        <f t="shared" si="19"/>
        <v>#REF!</v>
      </c>
      <c r="U81" s="14" t="s">
        <v>131</v>
      </c>
      <c r="V81" s="238" t="e">
        <f t="shared" si="3"/>
        <v>#DIV/0!</v>
      </c>
      <c r="W81" s="14" t="e">
        <f t="shared" si="4"/>
        <v>#DIV/0!</v>
      </c>
      <c r="X81" s="233"/>
      <c r="Y81" s="233"/>
      <c r="Z81" s="233"/>
      <c r="AA81" s="233"/>
      <c r="AB81" s="233"/>
      <c r="AC81" s="233"/>
    </row>
    <row r="82" spans="1:29" ht="13.5" x14ac:dyDescent="0.2">
      <c r="A82" s="20"/>
      <c r="B82" s="171" t="s">
        <v>116</v>
      </c>
      <c r="C82" s="38" t="s">
        <v>129</v>
      </c>
      <c r="D82" s="39" t="s">
        <v>135</v>
      </c>
      <c r="E82" s="48" t="e">
        <f t="shared" si="0"/>
        <v>#DIV/0!</v>
      </c>
      <c r="F82" s="48" t="e">
        <f t="shared" si="7"/>
        <v>#DIV/0!</v>
      </c>
      <c r="G82" s="48" t="e">
        <f t="shared" ref="G82:S82" si="20">IF(ISNUMBER(FIND("&lt;",G41)),"N.D.",PRODUCT(G41,1/G$54))</f>
        <v>#DIV/0!</v>
      </c>
      <c r="H82" s="48" t="e">
        <f t="shared" si="20"/>
        <v>#DIV/0!</v>
      </c>
      <c r="I82" s="179" t="e">
        <f t="shared" si="20"/>
        <v>#DIV/0!</v>
      </c>
      <c r="J82" s="205" t="e">
        <f t="shared" si="20"/>
        <v>#REF!</v>
      </c>
      <c r="K82" s="48" t="e">
        <f t="shared" si="20"/>
        <v>#REF!</v>
      </c>
      <c r="L82" s="48" t="e">
        <f t="shared" si="20"/>
        <v>#REF!</v>
      </c>
      <c r="M82" s="48" t="e">
        <f t="shared" si="20"/>
        <v>#REF!</v>
      </c>
      <c r="N82" s="48" t="e">
        <f t="shared" si="20"/>
        <v>#REF!</v>
      </c>
      <c r="O82" s="48" t="e">
        <f t="shared" si="20"/>
        <v>#REF!</v>
      </c>
      <c r="P82" s="48" t="e">
        <f t="shared" si="20"/>
        <v>#REF!</v>
      </c>
      <c r="Q82" s="48" t="e">
        <f t="shared" si="20"/>
        <v>#REF!</v>
      </c>
      <c r="R82" s="48" t="e">
        <f t="shared" si="20"/>
        <v>#REF!</v>
      </c>
      <c r="S82" s="179" t="e">
        <f t="shared" si="20"/>
        <v>#REF!</v>
      </c>
      <c r="U82" s="14" t="s">
        <v>131</v>
      </c>
      <c r="V82" s="238" t="e">
        <f t="shared" si="3"/>
        <v>#DIV/0!</v>
      </c>
      <c r="W82" s="14" t="e">
        <f t="shared" si="4"/>
        <v>#DIV/0!</v>
      </c>
      <c r="X82" s="233"/>
      <c r="Y82" s="233"/>
      <c r="Z82" s="233"/>
      <c r="AA82" s="233"/>
      <c r="AB82" s="233"/>
      <c r="AC82" s="233"/>
    </row>
    <row r="83" spans="1:29" ht="13.5" x14ac:dyDescent="0.2">
      <c r="A83" s="20"/>
      <c r="B83" s="171" t="s">
        <v>75</v>
      </c>
      <c r="C83" s="38" t="s">
        <v>74</v>
      </c>
      <c r="D83" s="39" t="s">
        <v>135</v>
      </c>
      <c r="E83" s="48" t="e">
        <f t="shared" si="0"/>
        <v>#DIV/0!</v>
      </c>
      <c r="F83" s="48" t="str">
        <f t="shared" si="7"/>
        <v>N.D.</v>
      </c>
      <c r="G83" s="48" t="str">
        <f t="shared" ref="G83:S83" si="21">IF(ISNUMBER(FIND("&lt;",G42)),"N.D.",PRODUCT(G42,1/G$54))</f>
        <v>N.D.</v>
      </c>
      <c r="H83" s="48" t="e">
        <f t="shared" si="21"/>
        <v>#DIV/0!</v>
      </c>
      <c r="I83" s="179" t="e">
        <f t="shared" si="21"/>
        <v>#DIV/0!</v>
      </c>
      <c r="J83" s="205" t="e">
        <f t="shared" si="21"/>
        <v>#REF!</v>
      </c>
      <c r="K83" s="48" t="e">
        <f t="shared" si="21"/>
        <v>#REF!</v>
      </c>
      <c r="L83" s="48" t="e">
        <f t="shared" si="21"/>
        <v>#REF!</v>
      </c>
      <c r="M83" s="48" t="e">
        <f t="shared" si="21"/>
        <v>#REF!</v>
      </c>
      <c r="N83" s="48" t="e">
        <f t="shared" si="21"/>
        <v>#REF!</v>
      </c>
      <c r="O83" s="48" t="e">
        <f t="shared" si="21"/>
        <v>#REF!</v>
      </c>
      <c r="P83" s="48" t="e">
        <f t="shared" si="21"/>
        <v>#REF!</v>
      </c>
      <c r="Q83" s="48" t="e">
        <f t="shared" si="21"/>
        <v>#REF!</v>
      </c>
      <c r="R83" s="48" t="e">
        <f t="shared" si="21"/>
        <v>#REF!</v>
      </c>
      <c r="S83" s="179" t="e">
        <f t="shared" si="21"/>
        <v>#REF!</v>
      </c>
      <c r="U83" s="14" t="s">
        <v>131</v>
      </c>
      <c r="V83" s="238" t="e">
        <f t="shared" si="3"/>
        <v>#DIV/0!</v>
      </c>
      <c r="W83" s="14" t="e">
        <f t="shared" si="4"/>
        <v>#DIV/0!</v>
      </c>
      <c r="X83" s="233"/>
      <c r="Y83" s="233"/>
      <c r="Z83" s="233"/>
      <c r="AA83" s="233"/>
      <c r="AB83" s="233"/>
      <c r="AC83" s="233"/>
    </row>
    <row r="84" spans="1:29" ht="13.5" x14ac:dyDescent="0.2">
      <c r="A84" s="20"/>
      <c r="B84" s="171" t="s">
        <v>117</v>
      </c>
      <c r="C84" s="38" t="s">
        <v>130</v>
      </c>
      <c r="D84" s="39" t="s">
        <v>135</v>
      </c>
      <c r="E84" s="223" t="e">
        <f t="shared" si="0"/>
        <v>#DIV/0!</v>
      </c>
      <c r="F84" s="223" t="e">
        <f t="shared" si="7"/>
        <v>#DIV/0!</v>
      </c>
      <c r="G84" s="48" t="e">
        <f t="shared" ref="G84:S84" si="22">IF(ISNUMBER(FIND("&lt;",G43)),"N.D.",PRODUCT(G43,1/G$54))</f>
        <v>#DIV/0!</v>
      </c>
      <c r="H84" s="48" t="e">
        <f t="shared" si="22"/>
        <v>#DIV/0!</v>
      </c>
      <c r="I84" s="179" t="e">
        <f t="shared" si="22"/>
        <v>#DIV/0!</v>
      </c>
      <c r="J84" s="205" t="e">
        <f t="shared" si="22"/>
        <v>#REF!</v>
      </c>
      <c r="K84" s="48" t="e">
        <f t="shared" si="22"/>
        <v>#REF!</v>
      </c>
      <c r="L84" s="48" t="e">
        <f t="shared" si="22"/>
        <v>#REF!</v>
      </c>
      <c r="M84" s="48" t="e">
        <f t="shared" si="22"/>
        <v>#REF!</v>
      </c>
      <c r="N84" s="48" t="e">
        <f t="shared" si="22"/>
        <v>#REF!</v>
      </c>
      <c r="O84" s="48" t="e">
        <f t="shared" si="22"/>
        <v>#REF!</v>
      </c>
      <c r="P84" s="48" t="e">
        <f t="shared" si="22"/>
        <v>#REF!</v>
      </c>
      <c r="Q84" s="48" t="e">
        <f t="shared" si="22"/>
        <v>#REF!</v>
      </c>
      <c r="R84" s="48" t="e">
        <f t="shared" si="22"/>
        <v>#REF!</v>
      </c>
      <c r="S84" s="179" t="e">
        <f t="shared" si="22"/>
        <v>#REF!</v>
      </c>
      <c r="U84" s="14">
        <v>120</v>
      </c>
      <c r="V84" s="238" t="e">
        <f t="shared" si="3"/>
        <v>#DIV/0!</v>
      </c>
      <c r="W84" s="14" t="e">
        <f t="shared" si="4"/>
        <v>#DIV/0!</v>
      </c>
      <c r="X84" s="233"/>
      <c r="Y84" s="233"/>
      <c r="Z84" s="233"/>
      <c r="AA84" s="233"/>
      <c r="AB84" s="233"/>
      <c r="AC84" s="233"/>
    </row>
    <row r="85" spans="1:29" ht="13.5" x14ac:dyDescent="0.2">
      <c r="A85" s="20"/>
      <c r="B85" s="171" t="s">
        <v>194</v>
      </c>
      <c r="C85" s="38" t="s">
        <v>195</v>
      </c>
      <c r="D85" s="39" t="s">
        <v>135</v>
      </c>
      <c r="E85" s="48" t="str">
        <f t="shared" si="0"/>
        <v>N.D.</v>
      </c>
      <c r="F85" s="48" t="str">
        <f t="shared" si="7"/>
        <v>N.D.</v>
      </c>
      <c r="G85" s="48" t="str">
        <f t="shared" ref="G85:I87" si="23">IF(ISNUMBER(FIND("&lt;",G44)),"N.D.",PRODUCT(G44,1/G$54))</f>
        <v>N.D.</v>
      </c>
      <c r="H85" s="48" t="str">
        <f t="shared" si="23"/>
        <v>N.D.</v>
      </c>
      <c r="I85" s="179" t="e">
        <f t="shared" si="23"/>
        <v>#DIV/0!</v>
      </c>
      <c r="J85" s="205"/>
      <c r="K85" s="48"/>
      <c r="L85" s="48"/>
      <c r="M85" s="48"/>
      <c r="N85" s="48"/>
      <c r="O85" s="48"/>
      <c r="P85" s="48"/>
      <c r="Q85" s="48"/>
      <c r="R85" s="48"/>
      <c r="S85" s="179"/>
      <c r="U85" s="14">
        <v>0.15</v>
      </c>
      <c r="V85" s="238" t="e">
        <f t="shared" si="3"/>
        <v>#DIV/0!</v>
      </c>
      <c r="W85" s="14" t="e">
        <f t="shared" si="4"/>
        <v>#DIV/0!</v>
      </c>
      <c r="X85" s="233"/>
      <c r="Y85" s="233"/>
      <c r="Z85" s="233"/>
      <c r="AA85" s="233"/>
      <c r="AB85" s="233"/>
      <c r="AC85" s="233"/>
    </row>
    <row r="86" spans="1:29" ht="13.5" x14ac:dyDescent="0.2">
      <c r="A86" s="20"/>
      <c r="B86" s="171" t="s">
        <v>73</v>
      </c>
      <c r="C86" s="38" t="s">
        <v>72</v>
      </c>
      <c r="D86" s="39" t="s">
        <v>135</v>
      </c>
      <c r="E86" s="48" t="e">
        <f t="shared" si="0"/>
        <v>#DIV/0!</v>
      </c>
      <c r="F86" s="48" t="e">
        <f t="shared" si="7"/>
        <v>#DIV/0!</v>
      </c>
      <c r="G86" s="48" t="e">
        <f t="shared" si="23"/>
        <v>#DIV/0!</v>
      </c>
      <c r="H86" s="48" t="e">
        <f t="shared" si="23"/>
        <v>#DIV/0!</v>
      </c>
      <c r="I86" s="179" t="e">
        <f t="shared" si="23"/>
        <v>#DIV/0!</v>
      </c>
      <c r="J86" s="205" t="e">
        <f t="shared" ref="J86:S86" si="24">IF(ISNUMBER(FIND("&lt;",J45)),"N.D.",PRODUCT(J45,1/J$54))</f>
        <v>#REF!</v>
      </c>
      <c r="K86" s="48" t="e">
        <f t="shared" si="24"/>
        <v>#REF!</v>
      </c>
      <c r="L86" s="48" t="e">
        <f t="shared" si="24"/>
        <v>#REF!</v>
      </c>
      <c r="M86" s="48" t="e">
        <f t="shared" si="24"/>
        <v>#REF!</v>
      </c>
      <c r="N86" s="48" t="e">
        <f t="shared" si="24"/>
        <v>#REF!</v>
      </c>
      <c r="O86" s="48" t="e">
        <f t="shared" si="24"/>
        <v>#REF!</v>
      </c>
      <c r="P86" s="48" t="e">
        <f t="shared" si="24"/>
        <v>#REF!</v>
      </c>
      <c r="Q86" s="48" t="e">
        <f t="shared" si="24"/>
        <v>#REF!</v>
      </c>
      <c r="R86" s="48" t="e">
        <f t="shared" si="24"/>
        <v>#REF!</v>
      </c>
      <c r="S86" s="179" t="e">
        <f t="shared" si="24"/>
        <v>#REF!</v>
      </c>
      <c r="U86" s="14">
        <v>2</v>
      </c>
      <c r="V86" s="238" t="e">
        <f t="shared" si="3"/>
        <v>#DIV/0!</v>
      </c>
      <c r="W86" s="14" t="e">
        <f t="shared" si="4"/>
        <v>#DIV/0!</v>
      </c>
      <c r="X86" s="233"/>
      <c r="Y86" s="233"/>
      <c r="Z86" s="233"/>
      <c r="AA86" s="233"/>
      <c r="AB86" s="233"/>
      <c r="AC86" s="233"/>
    </row>
    <row r="87" spans="1:29" ht="14.25" thickBot="1" x14ac:dyDescent="0.25">
      <c r="A87" s="20"/>
      <c r="B87" s="173" t="s">
        <v>71</v>
      </c>
      <c r="C87" s="174" t="s">
        <v>70</v>
      </c>
      <c r="D87" s="175" t="s">
        <v>135</v>
      </c>
      <c r="E87" s="180" t="e">
        <f t="shared" si="0"/>
        <v>#DIV/0!</v>
      </c>
      <c r="F87" s="180" t="e">
        <f t="shared" si="7"/>
        <v>#DIV/0!</v>
      </c>
      <c r="G87" s="180" t="e">
        <f t="shared" si="23"/>
        <v>#DIV/0!</v>
      </c>
      <c r="H87" s="180" t="e">
        <f t="shared" si="23"/>
        <v>#DIV/0!</v>
      </c>
      <c r="I87" s="181" t="e">
        <f t="shared" si="23"/>
        <v>#DIV/0!</v>
      </c>
      <c r="J87" s="206" t="e">
        <f t="shared" ref="J87:S87" si="25">IF(ISNUMBER(FIND("&lt;",J46)),"N.D.",PRODUCT(J46,1/J$54))</f>
        <v>#REF!</v>
      </c>
      <c r="K87" s="180" t="e">
        <f t="shared" si="25"/>
        <v>#REF!</v>
      </c>
      <c r="L87" s="180" t="e">
        <f t="shared" si="25"/>
        <v>#REF!</v>
      </c>
      <c r="M87" s="180" t="e">
        <f t="shared" si="25"/>
        <v>#REF!</v>
      </c>
      <c r="N87" s="180" t="e">
        <f t="shared" si="25"/>
        <v>#REF!</v>
      </c>
      <c r="O87" s="180" t="e">
        <f t="shared" si="25"/>
        <v>#REF!</v>
      </c>
      <c r="P87" s="180" t="e">
        <f t="shared" si="25"/>
        <v>#REF!</v>
      </c>
      <c r="Q87" s="180" t="e">
        <f t="shared" si="25"/>
        <v>#REF!</v>
      </c>
      <c r="R87" s="180" t="e">
        <f t="shared" si="25"/>
        <v>#REF!</v>
      </c>
      <c r="S87" s="181" t="e">
        <f t="shared" si="25"/>
        <v>#REF!</v>
      </c>
      <c r="U87" s="14">
        <v>120</v>
      </c>
      <c r="V87" s="238" t="e">
        <f t="shared" si="3"/>
        <v>#DIV/0!</v>
      </c>
      <c r="W87" s="14" t="e">
        <f t="shared" si="4"/>
        <v>#DIV/0!</v>
      </c>
      <c r="X87" s="233"/>
      <c r="Y87" s="233"/>
      <c r="Z87" s="233"/>
      <c r="AA87" s="233"/>
      <c r="AB87" s="233"/>
      <c r="AC87" s="233"/>
    </row>
    <row r="88" spans="1:29" ht="13.15" customHeight="1" thickBot="1" x14ac:dyDescent="0.25">
      <c r="A88" s="20"/>
      <c r="B88" s="41"/>
      <c r="C88" s="42"/>
      <c r="D88" s="43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</row>
    <row r="89" spans="1:29" ht="13.15" customHeight="1" x14ac:dyDescent="0.2">
      <c r="A89" s="20"/>
      <c r="B89" s="490" t="s">
        <v>13</v>
      </c>
      <c r="C89" s="491"/>
      <c r="D89" s="491"/>
      <c r="E89" s="491"/>
      <c r="F89" s="491"/>
      <c r="G89" s="491"/>
      <c r="H89" s="491"/>
      <c r="I89" s="492"/>
      <c r="J89" s="183"/>
      <c r="K89" s="183"/>
      <c r="L89" s="183"/>
      <c r="M89" s="184"/>
      <c r="N89" s="49"/>
      <c r="O89" s="49"/>
      <c r="P89" s="49"/>
      <c r="Q89" s="49"/>
      <c r="R89" s="49"/>
      <c r="S89" s="49"/>
    </row>
    <row r="90" spans="1:29" ht="48" customHeight="1" thickBot="1" x14ac:dyDescent="0.25">
      <c r="A90" s="20"/>
      <c r="B90" s="533" t="s">
        <v>226</v>
      </c>
      <c r="C90" s="534"/>
      <c r="D90" s="534"/>
      <c r="E90" s="534"/>
      <c r="F90" s="534"/>
      <c r="G90" s="534"/>
      <c r="H90" s="534"/>
      <c r="I90" s="535"/>
      <c r="J90" s="214"/>
      <c r="K90" s="214"/>
      <c r="L90" s="214"/>
      <c r="M90" s="215"/>
      <c r="N90" s="49"/>
      <c r="O90" s="49"/>
      <c r="P90" s="49"/>
      <c r="Q90" s="49"/>
      <c r="R90" s="49"/>
      <c r="S90" s="49"/>
    </row>
    <row r="91" spans="1:29" ht="10.9" customHeight="1" x14ac:dyDescent="0.2">
      <c r="A91" s="20"/>
      <c r="B91" s="41"/>
      <c r="C91" s="42"/>
      <c r="D91" s="43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</row>
  </sheetData>
  <mergeCells count="16">
    <mergeCell ref="B12:C13"/>
    <mergeCell ref="D12:D13"/>
    <mergeCell ref="E12:S12"/>
    <mergeCell ref="E2:S5"/>
    <mergeCell ref="B7:D7"/>
    <mergeCell ref="E7:S7"/>
    <mergeCell ref="B9:D9"/>
    <mergeCell ref="B11:S11"/>
    <mergeCell ref="G9:H9"/>
    <mergeCell ref="B89:I89"/>
    <mergeCell ref="B90:I90"/>
    <mergeCell ref="B51:S51"/>
    <mergeCell ref="B52:C53"/>
    <mergeCell ref="D52:D53"/>
    <mergeCell ref="E52:S52"/>
    <mergeCell ref="B54:D54"/>
  </mergeCells>
  <conditionalFormatting sqref="V63">
    <cfRule type="cellIs" dxfId="11" priority="9" operator="greaterThan">
      <formula>$U$63</formula>
    </cfRule>
  </conditionalFormatting>
  <conditionalFormatting sqref="V67">
    <cfRule type="cellIs" dxfId="10" priority="8" operator="greaterThan">
      <formula>$U$67</formula>
    </cfRule>
  </conditionalFormatting>
  <conditionalFormatting sqref="V77">
    <cfRule type="cellIs" dxfId="9" priority="7" operator="greaterThan">
      <formula>$U$77</formula>
    </cfRule>
  </conditionalFormatting>
  <conditionalFormatting sqref="V62">
    <cfRule type="cellIs" dxfId="8" priority="6" operator="greaterThan">
      <formula>$U$62</formula>
    </cfRule>
  </conditionalFormatting>
  <conditionalFormatting sqref="V78">
    <cfRule type="cellIs" dxfId="7" priority="5" operator="greaterThan">
      <formula>$U$78</formula>
    </cfRule>
  </conditionalFormatting>
  <conditionalFormatting sqref="V70">
    <cfRule type="cellIs" dxfId="6" priority="4" operator="greaterThan">
      <formula>$U$70</formula>
    </cfRule>
  </conditionalFormatting>
  <conditionalFormatting sqref="Y62:AC62">
    <cfRule type="cellIs" dxfId="5" priority="3" operator="equal">
      <formula>$AD$62</formula>
    </cfRule>
  </conditionalFormatting>
  <conditionalFormatting sqref="Y78:AC78">
    <cfRule type="cellIs" dxfId="4" priority="2" operator="equal">
      <formula>$AD$78</formula>
    </cfRule>
  </conditionalFormatting>
  <conditionalFormatting sqref="Y70:AC70">
    <cfRule type="cellIs" dxfId="3" priority="1" operator="equal">
      <formula>$AD$70</formula>
    </cfRule>
  </conditionalFormatting>
  <printOptions horizontalCentered="1"/>
  <pageMargins left="0.78740157480314965" right="0.78740157480314965" top="0.78740157480314965" bottom="0.78740157480314965" header="0.31496062992125984" footer="0.31496062992125984"/>
  <pageSetup paperSize="9" scale="77" fitToHeight="0" orientation="portrait" r:id="rId1"/>
  <rowBreaks count="1" manualBreakCount="1">
    <brk id="49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workbookViewId="0"/>
  </sheetViews>
  <sheetFormatPr baseColWidth="10" defaultColWidth="8.85546875" defaultRowHeight="12" x14ac:dyDescent="0.2"/>
  <cols>
    <col min="1" max="1" width="2.28515625" style="18" customWidth="1"/>
    <col min="2" max="3" width="14.7109375" style="18" customWidth="1"/>
    <col min="4" max="4" width="8.85546875" style="18"/>
    <col min="5" max="5" width="4.42578125" style="18" customWidth="1"/>
    <col min="6" max="6" width="9.5703125" style="18" customWidth="1"/>
    <col min="7" max="7" width="4.42578125" style="18" customWidth="1"/>
    <col min="8" max="8" width="9.7109375" style="18" customWidth="1"/>
    <col min="9" max="9" width="13" style="18" customWidth="1"/>
    <col min="10" max="10" width="13.28515625" style="18" customWidth="1"/>
    <col min="11" max="16384" width="8.85546875" style="18"/>
  </cols>
  <sheetData>
    <row r="1" spans="2:10" ht="12.75" thickBot="1" x14ac:dyDescent="0.25"/>
    <row r="2" spans="2:10" ht="27.75" thickBot="1" x14ac:dyDescent="0.25">
      <c r="B2" s="243" t="s">
        <v>27</v>
      </c>
      <c r="C2" s="244" t="s">
        <v>28</v>
      </c>
      <c r="D2" s="245" t="s">
        <v>239</v>
      </c>
      <c r="F2" s="246" t="s">
        <v>240</v>
      </c>
      <c r="H2" s="246" t="s">
        <v>241</v>
      </c>
      <c r="I2" s="247" t="s">
        <v>242</v>
      </c>
      <c r="J2" s="248" t="e">
        <f>IF(F3&gt;F13,"CORRECTO Pb","ERROR")</f>
        <v>#DIV/0!</v>
      </c>
    </row>
    <row r="3" spans="2:10" x14ac:dyDescent="0.2">
      <c r="B3" s="249">
        <f>'A.2.4. Cálculo PM10 y VM'!E12</f>
        <v>0</v>
      </c>
      <c r="C3" s="250">
        <f>'A.2.4. Cálculo PM10 y VM'!F12</f>
        <v>0</v>
      </c>
      <c r="D3" s="251" t="e">
        <f>'A.2.4. Cálculo PM10 y VM'!M12</f>
        <v>#DIV/0!</v>
      </c>
      <c r="F3" s="252" t="e">
        <f>'A.2.8. Conc. Metales 10°C'!E78</f>
        <v>#DIV/0!</v>
      </c>
      <c r="H3" s="252" t="e">
        <f>'A.2.8. Conc. Metales 10°C'!E62</f>
        <v>#DIV/0!</v>
      </c>
      <c r="J3" s="248" t="e">
        <f>IF(H3&gt;H13,"CORRECTO Cd","ERROR")</f>
        <v>#DIV/0!</v>
      </c>
    </row>
    <row r="4" spans="2:10" x14ac:dyDescent="0.2">
      <c r="B4" s="253">
        <f>'A.2.4. Cálculo PM10 y VM'!E13</f>
        <v>0</v>
      </c>
      <c r="C4" s="254">
        <f>'A.2.4. Cálculo PM10 y VM'!F13</f>
        <v>0</v>
      </c>
      <c r="D4" s="255" t="e">
        <f>'A.2.4. Cálculo PM10 y VM'!M13</f>
        <v>#DIV/0!</v>
      </c>
      <c r="F4" s="252" t="e">
        <f>'A.2.8. Conc. Metales 10°C'!F78</f>
        <v>#DIV/0!</v>
      </c>
      <c r="H4" s="252" t="e">
        <f>'A.2.8. Conc. Metales 10°C'!F62</f>
        <v>#DIV/0!</v>
      </c>
    </row>
    <row r="5" spans="2:10" x14ac:dyDescent="0.2">
      <c r="B5" s="253">
        <f>'A.2.4. Cálculo PM10 y VM'!E14</f>
        <v>0</v>
      </c>
      <c r="C5" s="254">
        <f>'A.2.4. Cálculo PM10 y VM'!F14</f>
        <v>0</v>
      </c>
      <c r="D5" s="255" t="e">
        <f>'A.2.4. Cálculo PM10 y VM'!M14</f>
        <v>#DIV/0!</v>
      </c>
      <c r="F5" s="252" t="e">
        <f>'A.2.8. Conc. Metales 10°C'!G78</f>
        <v>#DIV/0!</v>
      </c>
      <c r="H5" s="252" t="e">
        <f>'A.2.8. Conc. Metales 10°C'!G62</f>
        <v>#DIV/0!</v>
      </c>
    </row>
    <row r="6" spans="2:10" x14ac:dyDescent="0.2">
      <c r="B6" s="253">
        <f>'A.2.4. Cálculo PM10 y VM'!E15</f>
        <v>0</v>
      </c>
      <c r="C6" s="254">
        <f>'A.2.4. Cálculo PM10 y VM'!F15</f>
        <v>0</v>
      </c>
      <c r="D6" s="255" t="e">
        <f>'A.2.4. Cálculo PM10 y VM'!M15</f>
        <v>#DIV/0!</v>
      </c>
      <c r="F6" s="252" t="e">
        <f>'A.2.8. Conc. Metales 10°C'!H78</f>
        <v>#DIV/0!</v>
      </c>
      <c r="H6" s="252" t="e">
        <f>'A.2.8. Conc. Metales 10°C'!H62</f>
        <v>#DIV/0!</v>
      </c>
    </row>
    <row r="7" spans="2:10" ht="12.75" thickBot="1" x14ac:dyDescent="0.25">
      <c r="B7" s="259">
        <f>'A.2.4. Cálculo PM10 y VM'!E16</f>
        <v>0</v>
      </c>
      <c r="C7" s="260">
        <f>'A.2.4. Cálculo PM10 y VM'!F16</f>
        <v>0</v>
      </c>
      <c r="D7" s="261" t="e">
        <f>'A.2.4. Cálculo PM10 y VM'!M16</f>
        <v>#DIV/0!</v>
      </c>
      <c r="F7" s="252" t="e">
        <f>'A.2.8. Conc. Metales 10°C'!I78</f>
        <v>#DIV/0!</v>
      </c>
      <c r="H7" s="252" t="e">
        <f>'A.2.8. Conc. Metales 10°C'!I62</f>
        <v>#DIV/0!</v>
      </c>
    </row>
    <row r="8" spans="2:10" x14ac:dyDescent="0.2">
      <c r="B8" s="256"/>
    </row>
    <row r="9" spans="2:10" x14ac:dyDescent="0.2">
      <c r="B9" s="262" t="s">
        <v>247</v>
      </c>
      <c r="C9" s="263"/>
      <c r="D9" s="264" t="e">
        <f>AVERAGE(D3:D7)</f>
        <v>#DIV/0!</v>
      </c>
      <c r="E9" s="263"/>
      <c r="F9" s="264" t="e">
        <f>AVERAGE(F3:F7)</f>
        <v>#DIV/0!</v>
      </c>
      <c r="G9" s="263"/>
      <c r="H9" s="265" t="e">
        <f>AVERAGE(H3:H7)</f>
        <v>#DIV/0!</v>
      </c>
    </row>
    <row r="10" spans="2:10" ht="13.5" x14ac:dyDescent="0.2">
      <c r="B10" s="266"/>
      <c r="C10" s="267"/>
      <c r="D10" s="268" t="s">
        <v>248</v>
      </c>
      <c r="E10" s="267"/>
      <c r="F10" s="269">
        <v>0.5</v>
      </c>
      <c r="G10" s="267"/>
      <c r="H10" s="270">
        <v>2.5000000000000001E-2</v>
      </c>
    </row>
    <row r="11" spans="2:10" ht="12.75" thickBot="1" x14ac:dyDescent="0.25"/>
    <row r="12" spans="2:10" ht="27.75" thickBot="1" x14ac:dyDescent="0.25">
      <c r="B12" s="243" t="s">
        <v>27</v>
      </c>
      <c r="C12" s="244" t="s">
        <v>28</v>
      </c>
      <c r="D12" s="245" t="s">
        <v>243</v>
      </c>
      <c r="F12" s="257" t="s">
        <v>244</v>
      </c>
      <c r="H12" s="257" t="s">
        <v>245</v>
      </c>
      <c r="I12" s="258" t="s">
        <v>246</v>
      </c>
    </row>
    <row r="13" spans="2:10" x14ac:dyDescent="0.2">
      <c r="B13" s="249" t="str">
        <f>'A.2.5. Cálculo PM 2.5'!E12</f>
        <v>-</v>
      </c>
      <c r="C13" s="250" t="str">
        <f>'A.2.5. Cálculo PM 2.5'!F12</f>
        <v>-</v>
      </c>
      <c r="D13" s="251" t="str">
        <f>'A.2.5. Cálculo PM 2.5'!M12</f>
        <v>-</v>
      </c>
      <c r="F13" s="252" t="e">
        <f>'A.2.6. Conc. de Metales PM 10'!E78</f>
        <v>#DIV/0!</v>
      </c>
      <c r="H13" s="252" t="e">
        <f>'A.2.6. Conc. de Metales PM 10'!E62</f>
        <v>#DIV/0!</v>
      </c>
    </row>
    <row r="14" spans="2:10" x14ac:dyDescent="0.2">
      <c r="B14" s="253" t="str">
        <f>'A.2.5. Cálculo PM 2.5'!E13</f>
        <v>-</v>
      </c>
      <c r="C14" s="254" t="str">
        <f>'A.2.5. Cálculo PM 2.5'!F13</f>
        <v>-</v>
      </c>
      <c r="D14" s="255" t="str">
        <f>'A.2.5. Cálculo PM 2.5'!M13</f>
        <v>-</v>
      </c>
      <c r="F14" s="252" t="e">
        <f>'A.2.6. Conc. de Metales PM 10'!F78</f>
        <v>#DIV/0!</v>
      </c>
      <c r="H14" s="252" t="e">
        <f>'A.2.6. Conc. de Metales PM 10'!F62</f>
        <v>#DIV/0!</v>
      </c>
    </row>
    <row r="15" spans="2:10" x14ac:dyDescent="0.2">
      <c r="B15" s="253" t="str">
        <f>'A.2.5. Cálculo PM 2.5'!E14</f>
        <v>-</v>
      </c>
      <c r="C15" s="254" t="str">
        <f>'A.2.5. Cálculo PM 2.5'!F14</f>
        <v>-</v>
      </c>
      <c r="D15" s="255" t="str">
        <f>'A.2.5. Cálculo PM 2.5'!M14</f>
        <v>-</v>
      </c>
      <c r="F15" s="252" t="e">
        <f>'A.2.6. Conc. de Metales PM 10'!G78</f>
        <v>#DIV/0!</v>
      </c>
      <c r="H15" s="252" t="e">
        <f>'A.2.6. Conc. de Metales PM 10'!G62</f>
        <v>#DIV/0!</v>
      </c>
    </row>
    <row r="16" spans="2:10" x14ac:dyDescent="0.2">
      <c r="B16" s="253" t="str">
        <f>'A.2.5. Cálculo PM 2.5'!E15</f>
        <v>-</v>
      </c>
      <c r="C16" s="254" t="str">
        <f>'A.2.5. Cálculo PM 2.5'!F15</f>
        <v>-</v>
      </c>
      <c r="D16" s="255" t="str">
        <f>'A.2.5. Cálculo PM 2.5'!M15</f>
        <v>-</v>
      </c>
      <c r="F16" s="252" t="e">
        <f>'A.2.6. Conc. de Metales PM 10'!H78</f>
        <v>#DIV/0!</v>
      </c>
      <c r="H16" s="252" t="e">
        <f>'A.2.6. Conc. de Metales PM 10'!H62</f>
        <v>#DIV/0!</v>
      </c>
    </row>
    <row r="17" spans="2:8" ht="12.75" thickBot="1" x14ac:dyDescent="0.25">
      <c r="B17" s="259" t="str">
        <f>'A.2.5. Cálculo PM 2.5'!E16</f>
        <v>-</v>
      </c>
      <c r="C17" s="260" t="str">
        <f>'A.2.5. Cálculo PM 2.5'!F16</f>
        <v>-</v>
      </c>
      <c r="D17" s="261" t="str">
        <f>'A.2.5. Cálculo PM 2.5'!M16</f>
        <v>-</v>
      </c>
      <c r="F17" s="252" t="e">
        <f>'A.2.6. Conc. de Metales PM 10'!I78</f>
        <v>#DIV/0!</v>
      </c>
      <c r="H17" s="252" t="e">
        <f>'A.2.6. Conc. de Metales PM 10'!I62</f>
        <v>#DIV/0!</v>
      </c>
    </row>
    <row r="18" spans="2:8" x14ac:dyDescent="0.2">
      <c r="B18" s="256"/>
      <c r="C18" s="256"/>
    </row>
    <row r="19" spans="2:8" x14ac:dyDescent="0.2">
      <c r="B19" s="262" t="s">
        <v>247</v>
      </c>
      <c r="C19" s="263"/>
      <c r="D19" s="264" t="e">
        <f>AVERAGE(D13:D17)</f>
        <v>#DIV/0!</v>
      </c>
      <c r="E19" s="263"/>
      <c r="F19" s="271" t="e">
        <f>AVERAGE(F13:F17)</f>
        <v>#DIV/0!</v>
      </c>
      <c r="G19" s="263"/>
      <c r="H19" s="265" t="e">
        <f>AVERAGE(H13:H17)</f>
        <v>#DIV/0!</v>
      </c>
    </row>
    <row r="20" spans="2:8" ht="13.5" x14ac:dyDescent="0.2">
      <c r="B20" s="272"/>
      <c r="C20" s="272"/>
      <c r="D20" s="268" t="s">
        <v>231</v>
      </c>
      <c r="E20" s="272"/>
      <c r="F20" s="267">
        <v>1.5</v>
      </c>
      <c r="G20" s="272"/>
      <c r="H20" s="273" t="s">
        <v>249</v>
      </c>
    </row>
  </sheetData>
  <conditionalFormatting sqref="F19">
    <cfRule type="cellIs" dxfId="2" priority="3" operator="greaterThan">
      <formula>$F$20</formula>
    </cfRule>
  </conditionalFormatting>
  <conditionalFormatting sqref="F3:F7">
    <cfRule type="cellIs" dxfId="1" priority="2" operator="greaterThan">
      <formula>$F$10</formula>
    </cfRule>
  </conditionalFormatting>
  <conditionalFormatting sqref="H3:H7">
    <cfRule type="cellIs" dxfId="0" priority="1" operator="greaterThan">
      <formula>$H$10</formula>
    </cfRule>
  </conditionalFormatting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sqref="A1:G1"/>
    </sheetView>
  </sheetViews>
  <sheetFormatPr baseColWidth="10" defaultColWidth="11.5703125" defaultRowHeight="12.75" x14ac:dyDescent="0.2"/>
  <cols>
    <col min="1" max="1" width="17.140625" customWidth="1"/>
  </cols>
  <sheetData>
    <row r="1" spans="1:7" ht="36" customHeight="1" x14ac:dyDescent="0.2">
      <c r="A1" s="536" t="s">
        <v>35</v>
      </c>
      <c r="B1" s="536"/>
      <c r="C1" s="536"/>
      <c r="D1" s="536"/>
      <c r="E1" s="536"/>
      <c r="F1" s="536"/>
      <c r="G1" s="536"/>
    </row>
    <row r="2" spans="1:7" ht="18.75" customHeight="1" x14ac:dyDescent="0.2">
      <c r="A2" s="536" t="s">
        <v>49</v>
      </c>
      <c r="B2" s="536"/>
      <c r="C2" s="536"/>
      <c r="D2" s="536"/>
      <c r="E2" s="536"/>
      <c r="F2" s="536"/>
      <c r="G2" s="536"/>
    </row>
    <row r="7" spans="1:7" x14ac:dyDescent="0.2">
      <c r="A7" t="s">
        <v>36</v>
      </c>
    </row>
    <row r="8" spans="1:7" x14ac:dyDescent="0.2">
      <c r="A8" s="9" t="s">
        <v>48</v>
      </c>
      <c r="B8" t="s">
        <v>38</v>
      </c>
    </row>
    <row r="9" spans="1:7" x14ac:dyDescent="0.2">
      <c r="A9" s="9" t="s">
        <v>39</v>
      </c>
      <c r="B9" s="7" t="s">
        <v>40</v>
      </c>
    </row>
    <row r="10" spans="1:7" x14ac:dyDescent="0.2">
      <c r="A10" s="9" t="s">
        <v>42</v>
      </c>
      <c r="B10" s="7" t="s">
        <v>41</v>
      </c>
    </row>
    <row r="11" spans="1:7" x14ac:dyDescent="0.2">
      <c r="A11" s="9" t="s">
        <v>44</v>
      </c>
      <c r="B11" s="7" t="s">
        <v>43</v>
      </c>
    </row>
    <row r="12" spans="1:7" x14ac:dyDescent="0.2">
      <c r="A12" s="9" t="s">
        <v>45</v>
      </c>
      <c r="B12" s="7" t="s">
        <v>46</v>
      </c>
    </row>
    <row r="13" spans="1:7" x14ac:dyDescent="0.2">
      <c r="A13" s="9" t="s">
        <v>37</v>
      </c>
      <c r="B13" s="7" t="s">
        <v>47</v>
      </c>
    </row>
    <row r="16" spans="1:7" ht="18.75" customHeight="1" x14ac:dyDescent="0.2">
      <c r="A16" s="536" t="s">
        <v>50</v>
      </c>
      <c r="B16" s="536"/>
      <c r="C16" s="536"/>
      <c r="D16" s="536"/>
      <c r="E16" s="536"/>
      <c r="F16" s="536"/>
      <c r="G16" s="536"/>
    </row>
    <row r="19" spans="1:7" x14ac:dyDescent="0.2">
      <c r="A19" t="s">
        <v>36</v>
      </c>
    </row>
    <row r="20" spans="1:7" x14ac:dyDescent="0.2">
      <c r="A20" s="9" t="s">
        <v>51</v>
      </c>
      <c r="B20" s="7" t="s">
        <v>52</v>
      </c>
    </row>
    <row r="21" spans="1:7" x14ac:dyDescent="0.2">
      <c r="A21" s="9" t="s">
        <v>39</v>
      </c>
      <c r="B21" s="7" t="s">
        <v>40</v>
      </c>
    </row>
    <row r="22" spans="1:7" x14ac:dyDescent="0.2">
      <c r="A22" s="9" t="s">
        <v>53</v>
      </c>
      <c r="B22" s="7" t="s">
        <v>54</v>
      </c>
    </row>
    <row r="25" spans="1:7" ht="18.75" customHeight="1" x14ac:dyDescent="0.2">
      <c r="A25" s="536" t="s">
        <v>55</v>
      </c>
      <c r="B25" s="536"/>
      <c r="C25" s="536"/>
      <c r="D25" s="536"/>
      <c r="E25" s="536"/>
      <c r="F25" s="536"/>
      <c r="G25" s="536"/>
    </row>
    <row r="30" spans="1:7" x14ac:dyDescent="0.2">
      <c r="A30" t="s">
        <v>36</v>
      </c>
    </row>
    <row r="31" spans="1:7" x14ac:dyDescent="0.2">
      <c r="A31" s="9" t="s">
        <v>57</v>
      </c>
      <c r="B31" s="7" t="s">
        <v>56</v>
      </c>
    </row>
    <row r="32" spans="1:7" x14ac:dyDescent="0.2">
      <c r="A32" s="9" t="s">
        <v>58</v>
      </c>
      <c r="B32" s="7" t="s">
        <v>59</v>
      </c>
    </row>
    <row r="33" spans="1:2" x14ac:dyDescent="0.2">
      <c r="A33" s="9" t="s">
        <v>60</v>
      </c>
      <c r="B33" s="7" t="s">
        <v>61</v>
      </c>
    </row>
    <row r="34" spans="1:2" x14ac:dyDescent="0.2">
      <c r="A34" s="9" t="s">
        <v>51</v>
      </c>
      <c r="B34" s="7" t="s">
        <v>52</v>
      </c>
    </row>
  </sheetData>
  <mergeCells count="4">
    <mergeCell ref="A1:G1"/>
    <mergeCell ref="A2:G2"/>
    <mergeCell ref="A16:G16"/>
    <mergeCell ref="A25:G25"/>
  </mergeCells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51"/>
  <sheetViews>
    <sheetView showGridLines="0" view="pageBreakPreview" topLeftCell="A10" zoomScale="70" zoomScaleNormal="60" zoomScaleSheetLayoutView="70" workbookViewId="0">
      <selection activeCell="Z31" sqref="Z31"/>
    </sheetView>
  </sheetViews>
  <sheetFormatPr baseColWidth="10" defaultColWidth="11.42578125" defaultRowHeight="12.75" x14ac:dyDescent="0.2"/>
  <cols>
    <col min="1" max="1" width="2.140625" style="279" customWidth="1"/>
    <col min="2" max="2" width="17.5703125" style="279" customWidth="1"/>
    <col min="3" max="4" width="6.7109375" style="279" bestFit="1" customWidth="1"/>
    <col min="5" max="5" width="5.7109375" style="279" bestFit="1" customWidth="1"/>
    <col min="6" max="6" width="7" style="279" customWidth="1"/>
    <col min="7" max="7" width="6.5703125" style="279" customWidth="1"/>
    <col min="8" max="8" width="6.42578125" style="279" customWidth="1"/>
    <col min="9" max="9" width="5.5703125" style="279" bestFit="1" customWidth="1"/>
    <col min="10" max="14" width="6.7109375" style="279" bestFit="1" customWidth="1"/>
    <col min="15" max="15" width="6.42578125" style="279" bestFit="1" customWidth="1"/>
    <col min="16" max="16" width="5.7109375" style="279" bestFit="1" customWidth="1"/>
    <col min="17" max="17" width="6.5703125" style="279" customWidth="1"/>
    <col min="18" max="18" width="5.7109375" style="279" bestFit="1" customWidth="1"/>
    <col min="19" max="19" width="6.42578125" style="279" bestFit="1" customWidth="1"/>
    <col min="20" max="20" width="5.85546875" style="279" bestFit="1" customWidth="1"/>
    <col min="21" max="21" width="6.42578125" style="279" bestFit="1" customWidth="1"/>
    <col min="22" max="22" width="6.5703125" style="279" customWidth="1"/>
    <col min="23" max="23" width="6.42578125" style="279" bestFit="1" customWidth="1"/>
    <col min="24" max="24" width="6.7109375" style="279" customWidth="1"/>
    <col min="25" max="25" width="6.85546875" style="279" customWidth="1"/>
    <col min="26" max="26" width="6.42578125" style="279" bestFit="1" customWidth="1"/>
    <col min="27" max="27" width="6.28515625" style="279" customWidth="1"/>
    <col min="28" max="28" width="7.28515625" style="279" customWidth="1"/>
    <col min="29" max="29" width="6.7109375" style="279" bestFit="1" customWidth="1"/>
    <col min="30" max="30" width="6.42578125" style="279" bestFit="1" customWidth="1"/>
    <col min="31" max="32" width="6.42578125" style="279" customWidth="1"/>
    <col min="33" max="33" width="6.140625" style="279" customWidth="1"/>
    <col min="34" max="16384" width="11.42578125" style="279"/>
  </cols>
  <sheetData>
    <row r="1" spans="2:33" ht="15.75" customHeight="1" x14ac:dyDescent="0.2"/>
    <row r="2" spans="2:33" ht="15.75" customHeight="1" x14ac:dyDescent="0.2">
      <c r="B2" s="348"/>
      <c r="C2" s="348"/>
      <c r="D2" s="348"/>
      <c r="E2" s="348"/>
      <c r="F2" s="349" t="s">
        <v>363</v>
      </c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</row>
    <row r="3" spans="2:33" ht="15.75" customHeight="1" x14ac:dyDescent="0.2">
      <c r="B3" s="348"/>
      <c r="C3" s="348"/>
      <c r="D3" s="348"/>
      <c r="E3" s="348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</row>
    <row r="4" spans="2:33" ht="15.75" customHeight="1" x14ac:dyDescent="0.2">
      <c r="B4" s="348"/>
      <c r="C4" s="348"/>
      <c r="D4" s="348"/>
      <c r="E4" s="348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</row>
    <row r="5" spans="2:33" ht="11.25" customHeight="1" x14ac:dyDescent="0.2">
      <c r="B5" s="280"/>
      <c r="C5" s="280"/>
      <c r="D5" s="280"/>
      <c r="E5" s="280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</row>
    <row r="6" spans="2:33" ht="29.25" customHeight="1" x14ac:dyDescent="0.2">
      <c r="B6" s="350" t="s">
        <v>188</v>
      </c>
      <c r="C6" s="350"/>
      <c r="D6" s="282"/>
      <c r="E6" s="282"/>
      <c r="F6" s="338" t="s">
        <v>320</v>
      </c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</row>
    <row r="7" spans="2:33" ht="8.25" customHeight="1" x14ac:dyDescent="0.2">
      <c r="B7" s="284"/>
      <c r="C7" s="284"/>
      <c r="D7" s="284"/>
      <c r="E7" s="284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</row>
    <row r="8" spans="2:33" ht="15.75" customHeight="1" x14ac:dyDescent="0.2">
      <c r="B8" s="282" t="s">
        <v>236</v>
      </c>
      <c r="C8" s="282"/>
      <c r="D8" s="282"/>
      <c r="E8" s="282"/>
      <c r="F8" s="283" t="s">
        <v>321</v>
      </c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139" t="s">
        <v>189</v>
      </c>
      <c r="R8" s="282"/>
      <c r="S8" s="282"/>
      <c r="T8" s="282"/>
      <c r="U8" s="282"/>
      <c r="V8" s="339" t="s">
        <v>322</v>
      </c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</row>
    <row r="9" spans="2:33" ht="7.5" customHeight="1" x14ac:dyDescent="0.2">
      <c r="B9" s="284"/>
      <c r="C9" s="284"/>
      <c r="D9" s="284"/>
      <c r="E9" s="284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</row>
    <row r="10" spans="2:33" ht="15.75" customHeight="1" x14ac:dyDescent="0.2">
      <c r="B10" s="351" t="s">
        <v>217</v>
      </c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</row>
    <row r="11" spans="2:33" ht="7.5" customHeight="1" x14ac:dyDescent="0.2">
      <c r="B11" s="284"/>
      <c r="C11" s="284"/>
      <c r="D11" s="284"/>
      <c r="E11" s="284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</row>
    <row r="12" spans="2:33" ht="15.75" customHeight="1" x14ac:dyDescent="0.2">
      <c r="B12" s="282" t="s">
        <v>33</v>
      </c>
      <c r="C12" s="282"/>
      <c r="D12" s="282"/>
      <c r="E12" s="282"/>
      <c r="F12" s="286" t="s">
        <v>258</v>
      </c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2" t="s">
        <v>8</v>
      </c>
      <c r="R12" s="282"/>
      <c r="S12" s="282"/>
      <c r="T12" s="282"/>
      <c r="U12" s="282"/>
      <c r="V12" s="328" t="s">
        <v>311</v>
      </c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</row>
    <row r="13" spans="2:33" ht="7.5" customHeight="1" x14ac:dyDescent="0.2">
      <c r="B13" s="284"/>
      <c r="C13" s="284"/>
      <c r="D13" s="284"/>
      <c r="E13" s="284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</row>
    <row r="14" spans="2:33" ht="15.75" customHeight="1" x14ac:dyDescent="0.2">
      <c r="B14" s="282" t="s">
        <v>9</v>
      </c>
      <c r="C14" s="282"/>
      <c r="D14" s="282"/>
      <c r="E14" s="282"/>
      <c r="F14" s="286" t="s">
        <v>310</v>
      </c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2" t="s">
        <v>10</v>
      </c>
      <c r="R14" s="282"/>
      <c r="S14" s="282"/>
      <c r="T14" s="282"/>
      <c r="U14" s="282"/>
      <c r="V14" s="352" t="s">
        <v>323</v>
      </c>
      <c r="W14" s="352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</row>
    <row r="15" spans="2:33" ht="11.25" customHeight="1" x14ac:dyDescent="0.2">
      <c r="B15" s="280"/>
      <c r="C15" s="280"/>
      <c r="D15" s="280"/>
      <c r="E15" s="280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</row>
    <row r="16" spans="2:33" ht="29.45" customHeight="1" x14ac:dyDescent="0.2">
      <c r="B16" s="287" t="s">
        <v>257</v>
      </c>
      <c r="C16" s="288">
        <v>1</v>
      </c>
      <c r="D16" s="288">
        <v>2</v>
      </c>
      <c r="E16" s="288">
        <v>3</v>
      </c>
      <c r="F16" s="288">
        <v>4</v>
      </c>
      <c r="G16" s="288">
        <v>5</v>
      </c>
      <c r="H16" s="288">
        <v>6</v>
      </c>
      <c r="I16" s="288">
        <v>7</v>
      </c>
      <c r="J16" s="288">
        <v>8</v>
      </c>
      <c r="K16" s="288">
        <v>9</v>
      </c>
      <c r="L16" s="288">
        <v>10</v>
      </c>
      <c r="M16" s="288">
        <v>11</v>
      </c>
      <c r="N16" s="288">
        <v>12</v>
      </c>
      <c r="O16" s="288">
        <v>13</v>
      </c>
      <c r="P16" s="288">
        <v>14</v>
      </c>
      <c r="Q16" s="288">
        <v>15</v>
      </c>
      <c r="R16" s="288">
        <v>16</v>
      </c>
      <c r="S16" s="288">
        <v>17</v>
      </c>
      <c r="T16" s="288">
        <v>18</v>
      </c>
      <c r="U16" s="288">
        <v>19</v>
      </c>
      <c r="V16" s="288">
        <v>20</v>
      </c>
      <c r="W16" s="288">
        <v>21</v>
      </c>
      <c r="X16" s="288">
        <v>22</v>
      </c>
      <c r="Y16" s="288">
        <v>23</v>
      </c>
      <c r="Z16" s="288">
        <v>24</v>
      </c>
      <c r="AA16" s="288">
        <v>25</v>
      </c>
      <c r="AB16" s="288">
        <v>26</v>
      </c>
      <c r="AC16" s="288">
        <v>27</v>
      </c>
      <c r="AD16" s="288">
        <v>28</v>
      </c>
      <c r="AE16" s="288">
        <v>29</v>
      </c>
      <c r="AF16" s="288">
        <v>30</v>
      </c>
      <c r="AG16" s="288">
        <v>31</v>
      </c>
    </row>
    <row r="17" spans="2:33" s="290" customFormat="1" x14ac:dyDescent="0.2">
      <c r="B17" s="289">
        <v>0</v>
      </c>
      <c r="C17" s="314" t="s">
        <v>324</v>
      </c>
      <c r="D17" s="314" t="s">
        <v>324</v>
      </c>
      <c r="E17" s="314" t="s">
        <v>324</v>
      </c>
      <c r="F17" s="314" t="s">
        <v>324</v>
      </c>
      <c r="G17" s="314" t="s">
        <v>324</v>
      </c>
      <c r="H17" s="314" t="s">
        <v>324</v>
      </c>
      <c r="I17" s="314" t="s">
        <v>324</v>
      </c>
      <c r="J17" s="314" t="s">
        <v>324</v>
      </c>
      <c r="K17" s="314" t="s">
        <v>324</v>
      </c>
      <c r="L17" s="314" t="s">
        <v>324</v>
      </c>
      <c r="M17" s="314" t="s">
        <v>324</v>
      </c>
      <c r="N17" s="314" t="s">
        <v>324</v>
      </c>
      <c r="O17" s="314" t="s">
        <v>324</v>
      </c>
      <c r="P17" s="314">
        <v>26.7</v>
      </c>
      <c r="Q17" s="314">
        <v>36.700000000000003</v>
      </c>
      <c r="R17" s="314">
        <v>47.7</v>
      </c>
      <c r="S17" s="314">
        <v>45.9</v>
      </c>
      <c r="T17" s="314">
        <v>57</v>
      </c>
      <c r="U17" s="314">
        <v>30.4</v>
      </c>
      <c r="V17" s="314">
        <v>29.7</v>
      </c>
      <c r="W17" s="314" t="s">
        <v>324</v>
      </c>
      <c r="X17" s="314" t="s">
        <v>324</v>
      </c>
      <c r="Y17" s="314" t="s">
        <v>324</v>
      </c>
      <c r="Z17" s="314" t="s">
        <v>324</v>
      </c>
      <c r="AA17" s="314" t="s">
        <v>324</v>
      </c>
      <c r="AB17" s="314" t="s">
        <v>324</v>
      </c>
      <c r="AC17" s="314" t="s">
        <v>324</v>
      </c>
      <c r="AD17" s="314" t="s">
        <v>324</v>
      </c>
      <c r="AE17" s="314" t="s">
        <v>324</v>
      </c>
      <c r="AF17" s="314" t="s">
        <v>324</v>
      </c>
      <c r="AG17" s="314" t="s">
        <v>324</v>
      </c>
    </row>
    <row r="18" spans="2:33" s="290" customFormat="1" x14ac:dyDescent="0.2">
      <c r="B18" s="289">
        <v>4.1666666666666664E-2</v>
      </c>
      <c r="C18" s="314" t="s">
        <v>324</v>
      </c>
      <c r="D18" s="314" t="s">
        <v>324</v>
      </c>
      <c r="E18" s="314" t="s">
        <v>324</v>
      </c>
      <c r="F18" s="314" t="s">
        <v>324</v>
      </c>
      <c r="G18" s="314" t="s">
        <v>324</v>
      </c>
      <c r="H18" s="314" t="s">
        <v>324</v>
      </c>
      <c r="I18" s="314" t="s">
        <v>324</v>
      </c>
      <c r="J18" s="314" t="s">
        <v>324</v>
      </c>
      <c r="K18" s="314" t="s">
        <v>324</v>
      </c>
      <c r="L18" s="314" t="s">
        <v>324</v>
      </c>
      <c r="M18" s="314" t="s">
        <v>324</v>
      </c>
      <c r="N18" s="314" t="s">
        <v>324</v>
      </c>
      <c r="O18" s="314" t="s">
        <v>324</v>
      </c>
      <c r="P18" s="314">
        <v>25.7</v>
      </c>
      <c r="Q18" s="314">
        <v>44.6</v>
      </c>
      <c r="R18" s="314">
        <v>55.9</v>
      </c>
      <c r="S18" s="314">
        <v>47.1</v>
      </c>
      <c r="T18" s="314">
        <v>56.2</v>
      </c>
      <c r="U18" s="314">
        <v>34.1</v>
      </c>
      <c r="V18" s="314">
        <v>32.1</v>
      </c>
      <c r="W18" s="314" t="s">
        <v>324</v>
      </c>
      <c r="X18" s="314" t="s">
        <v>324</v>
      </c>
      <c r="Y18" s="314" t="s">
        <v>324</v>
      </c>
      <c r="Z18" s="314" t="s">
        <v>324</v>
      </c>
      <c r="AA18" s="314" t="s">
        <v>324</v>
      </c>
      <c r="AB18" s="314" t="s">
        <v>324</v>
      </c>
      <c r="AC18" s="314" t="s">
        <v>324</v>
      </c>
      <c r="AD18" s="314" t="s">
        <v>324</v>
      </c>
      <c r="AE18" s="314" t="s">
        <v>324</v>
      </c>
      <c r="AF18" s="314" t="s">
        <v>324</v>
      </c>
      <c r="AG18" s="314" t="s">
        <v>324</v>
      </c>
    </row>
    <row r="19" spans="2:33" s="290" customFormat="1" x14ac:dyDescent="0.2">
      <c r="B19" s="289">
        <v>8.3333333333333329E-2</v>
      </c>
      <c r="C19" s="314" t="s">
        <v>324</v>
      </c>
      <c r="D19" s="314" t="s">
        <v>324</v>
      </c>
      <c r="E19" s="314" t="s">
        <v>324</v>
      </c>
      <c r="F19" s="314" t="s">
        <v>324</v>
      </c>
      <c r="G19" s="314" t="s">
        <v>324</v>
      </c>
      <c r="H19" s="314" t="s">
        <v>324</v>
      </c>
      <c r="I19" s="314" t="s">
        <v>324</v>
      </c>
      <c r="J19" s="314" t="s">
        <v>324</v>
      </c>
      <c r="K19" s="314" t="s">
        <v>324</v>
      </c>
      <c r="L19" s="314" t="s">
        <v>324</v>
      </c>
      <c r="M19" s="314" t="s">
        <v>324</v>
      </c>
      <c r="N19" s="314" t="s">
        <v>324</v>
      </c>
      <c r="O19" s="314" t="s">
        <v>324</v>
      </c>
      <c r="P19" s="314">
        <v>29.6</v>
      </c>
      <c r="Q19" s="314">
        <v>57</v>
      </c>
      <c r="R19" s="314">
        <v>62.8</v>
      </c>
      <c r="S19" s="314">
        <v>52.1</v>
      </c>
      <c r="T19" s="314">
        <v>67</v>
      </c>
      <c r="U19" s="314">
        <v>38.1</v>
      </c>
      <c r="V19" s="314">
        <v>36.5</v>
      </c>
      <c r="W19" s="314" t="s">
        <v>324</v>
      </c>
      <c r="X19" s="314" t="s">
        <v>324</v>
      </c>
      <c r="Y19" s="314" t="s">
        <v>324</v>
      </c>
      <c r="Z19" s="314" t="s">
        <v>324</v>
      </c>
      <c r="AA19" s="314" t="s">
        <v>324</v>
      </c>
      <c r="AB19" s="314" t="s">
        <v>324</v>
      </c>
      <c r="AC19" s="314" t="s">
        <v>324</v>
      </c>
      <c r="AD19" s="314" t="s">
        <v>324</v>
      </c>
      <c r="AE19" s="314" t="s">
        <v>324</v>
      </c>
      <c r="AF19" s="314" t="s">
        <v>324</v>
      </c>
      <c r="AG19" s="314" t="s">
        <v>324</v>
      </c>
    </row>
    <row r="20" spans="2:33" s="290" customFormat="1" x14ac:dyDescent="0.2">
      <c r="B20" s="289">
        <v>0.125</v>
      </c>
      <c r="C20" s="314" t="s">
        <v>324</v>
      </c>
      <c r="D20" s="314" t="s">
        <v>324</v>
      </c>
      <c r="E20" s="314" t="s">
        <v>324</v>
      </c>
      <c r="F20" s="314" t="s">
        <v>324</v>
      </c>
      <c r="G20" s="314" t="s">
        <v>324</v>
      </c>
      <c r="H20" s="314" t="s">
        <v>324</v>
      </c>
      <c r="I20" s="314" t="s">
        <v>324</v>
      </c>
      <c r="J20" s="314" t="s">
        <v>324</v>
      </c>
      <c r="K20" s="314" t="s">
        <v>324</v>
      </c>
      <c r="L20" s="314" t="s">
        <v>324</v>
      </c>
      <c r="M20" s="314" t="s">
        <v>324</v>
      </c>
      <c r="N20" s="314" t="s">
        <v>324</v>
      </c>
      <c r="O20" s="314" t="s">
        <v>324</v>
      </c>
      <c r="P20" s="314">
        <v>34.4</v>
      </c>
      <c r="Q20" s="314">
        <v>64.3</v>
      </c>
      <c r="R20" s="314">
        <v>61.4</v>
      </c>
      <c r="S20" s="314">
        <v>57.3</v>
      </c>
      <c r="T20" s="314">
        <v>66.3</v>
      </c>
      <c r="U20" s="314">
        <v>39.799999999999997</v>
      </c>
      <c r="V20" s="314">
        <v>47.3</v>
      </c>
      <c r="W20" s="314" t="s">
        <v>324</v>
      </c>
      <c r="X20" s="314" t="s">
        <v>324</v>
      </c>
      <c r="Y20" s="314" t="s">
        <v>324</v>
      </c>
      <c r="Z20" s="314" t="s">
        <v>324</v>
      </c>
      <c r="AA20" s="314" t="s">
        <v>324</v>
      </c>
      <c r="AB20" s="314" t="s">
        <v>324</v>
      </c>
      <c r="AC20" s="314" t="s">
        <v>324</v>
      </c>
      <c r="AD20" s="314" t="s">
        <v>324</v>
      </c>
      <c r="AE20" s="314" t="s">
        <v>324</v>
      </c>
      <c r="AF20" s="314" t="s">
        <v>324</v>
      </c>
      <c r="AG20" s="314" t="s">
        <v>324</v>
      </c>
    </row>
    <row r="21" spans="2:33" s="290" customFormat="1" x14ac:dyDescent="0.2">
      <c r="B21" s="289">
        <v>0.16666666666666666</v>
      </c>
      <c r="C21" s="314" t="s">
        <v>324</v>
      </c>
      <c r="D21" s="314" t="s">
        <v>324</v>
      </c>
      <c r="E21" s="314" t="s">
        <v>324</v>
      </c>
      <c r="F21" s="314" t="s">
        <v>324</v>
      </c>
      <c r="G21" s="314" t="s">
        <v>324</v>
      </c>
      <c r="H21" s="314" t="s">
        <v>324</v>
      </c>
      <c r="I21" s="314" t="s">
        <v>324</v>
      </c>
      <c r="J21" s="314" t="s">
        <v>324</v>
      </c>
      <c r="K21" s="314" t="s">
        <v>324</v>
      </c>
      <c r="L21" s="314" t="s">
        <v>324</v>
      </c>
      <c r="M21" s="314" t="s">
        <v>324</v>
      </c>
      <c r="N21" s="314" t="s">
        <v>324</v>
      </c>
      <c r="O21" s="314" t="s">
        <v>324</v>
      </c>
      <c r="P21" s="314">
        <v>32.200000000000003</v>
      </c>
      <c r="Q21" s="314">
        <v>74.400000000000006</v>
      </c>
      <c r="R21" s="314">
        <v>72.599999999999994</v>
      </c>
      <c r="S21" s="314">
        <v>62.5</v>
      </c>
      <c r="T21" s="314">
        <v>73.5</v>
      </c>
      <c r="U21" s="314">
        <v>45</v>
      </c>
      <c r="V21" s="314">
        <v>80.7</v>
      </c>
      <c r="W21" s="314" t="s">
        <v>324</v>
      </c>
      <c r="X21" s="314" t="s">
        <v>324</v>
      </c>
      <c r="Y21" s="314" t="s">
        <v>324</v>
      </c>
      <c r="Z21" s="314" t="s">
        <v>324</v>
      </c>
      <c r="AA21" s="314" t="s">
        <v>324</v>
      </c>
      <c r="AB21" s="314" t="s">
        <v>324</v>
      </c>
      <c r="AC21" s="314" t="s">
        <v>324</v>
      </c>
      <c r="AD21" s="314" t="s">
        <v>324</v>
      </c>
      <c r="AE21" s="314" t="s">
        <v>324</v>
      </c>
      <c r="AF21" s="314" t="s">
        <v>324</v>
      </c>
      <c r="AG21" s="314" t="s">
        <v>324</v>
      </c>
    </row>
    <row r="22" spans="2:33" s="290" customFormat="1" x14ac:dyDescent="0.2">
      <c r="B22" s="289">
        <v>0.20833333333333334</v>
      </c>
      <c r="C22" s="314" t="s">
        <v>324</v>
      </c>
      <c r="D22" s="314" t="s">
        <v>324</v>
      </c>
      <c r="E22" s="314" t="s">
        <v>324</v>
      </c>
      <c r="F22" s="314" t="s">
        <v>324</v>
      </c>
      <c r="G22" s="314" t="s">
        <v>324</v>
      </c>
      <c r="H22" s="314" t="s">
        <v>324</v>
      </c>
      <c r="I22" s="314" t="s">
        <v>324</v>
      </c>
      <c r="J22" s="314" t="s">
        <v>324</v>
      </c>
      <c r="K22" s="314" t="s">
        <v>324</v>
      </c>
      <c r="L22" s="314" t="s">
        <v>324</v>
      </c>
      <c r="M22" s="314" t="s">
        <v>324</v>
      </c>
      <c r="N22" s="314" t="s">
        <v>324</v>
      </c>
      <c r="O22" s="314" t="s">
        <v>324</v>
      </c>
      <c r="P22" s="314">
        <v>32.299999999999997</v>
      </c>
      <c r="Q22" s="314">
        <v>81.2</v>
      </c>
      <c r="R22" s="314">
        <v>82.4</v>
      </c>
      <c r="S22" s="314">
        <v>47.5</v>
      </c>
      <c r="T22" s="314">
        <v>53</v>
      </c>
      <c r="U22" s="314">
        <v>48.2</v>
      </c>
      <c r="V22" s="314">
        <v>65.400000000000006</v>
      </c>
      <c r="W22" s="314" t="s">
        <v>324</v>
      </c>
      <c r="X22" s="314" t="s">
        <v>324</v>
      </c>
      <c r="Y22" s="314" t="s">
        <v>324</v>
      </c>
      <c r="Z22" s="314" t="s">
        <v>324</v>
      </c>
      <c r="AA22" s="314" t="s">
        <v>324</v>
      </c>
      <c r="AB22" s="314" t="s">
        <v>324</v>
      </c>
      <c r="AC22" s="314" t="s">
        <v>324</v>
      </c>
      <c r="AD22" s="314" t="s">
        <v>324</v>
      </c>
      <c r="AE22" s="314" t="s">
        <v>324</v>
      </c>
      <c r="AF22" s="314" t="s">
        <v>324</v>
      </c>
      <c r="AG22" s="314" t="s">
        <v>324</v>
      </c>
    </row>
    <row r="23" spans="2:33" s="290" customFormat="1" x14ac:dyDescent="0.2">
      <c r="B23" s="289">
        <v>0.25</v>
      </c>
      <c r="C23" s="314" t="s">
        <v>324</v>
      </c>
      <c r="D23" s="314" t="s">
        <v>324</v>
      </c>
      <c r="E23" s="314" t="s">
        <v>324</v>
      </c>
      <c r="F23" s="314" t="s">
        <v>324</v>
      </c>
      <c r="G23" s="314" t="s">
        <v>324</v>
      </c>
      <c r="H23" s="314" t="s">
        <v>324</v>
      </c>
      <c r="I23" s="314" t="s">
        <v>324</v>
      </c>
      <c r="J23" s="314" t="s">
        <v>324</v>
      </c>
      <c r="K23" s="314" t="s">
        <v>324</v>
      </c>
      <c r="L23" s="314" t="s">
        <v>324</v>
      </c>
      <c r="M23" s="314" t="s">
        <v>324</v>
      </c>
      <c r="N23" s="314" t="s">
        <v>324</v>
      </c>
      <c r="O23" s="314" t="s">
        <v>324</v>
      </c>
      <c r="P23" s="314">
        <v>44</v>
      </c>
      <c r="Q23" s="314">
        <v>100.4</v>
      </c>
      <c r="R23" s="314">
        <v>78.400000000000006</v>
      </c>
      <c r="S23" s="314">
        <v>81.599999999999994</v>
      </c>
      <c r="T23" s="314">
        <v>55.3</v>
      </c>
      <c r="U23" s="314">
        <v>55.9</v>
      </c>
      <c r="V23" s="314">
        <v>71</v>
      </c>
      <c r="W23" s="314" t="s">
        <v>324</v>
      </c>
      <c r="X23" s="314" t="s">
        <v>324</v>
      </c>
      <c r="Y23" s="314" t="s">
        <v>324</v>
      </c>
      <c r="Z23" s="314" t="s">
        <v>324</v>
      </c>
      <c r="AA23" s="314" t="s">
        <v>324</v>
      </c>
      <c r="AB23" s="314" t="s">
        <v>324</v>
      </c>
      <c r="AC23" s="314" t="s">
        <v>324</v>
      </c>
      <c r="AD23" s="314" t="s">
        <v>324</v>
      </c>
      <c r="AE23" s="314" t="s">
        <v>324</v>
      </c>
      <c r="AF23" s="314" t="s">
        <v>324</v>
      </c>
      <c r="AG23" s="314" t="s">
        <v>324</v>
      </c>
    </row>
    <row r="24" spans="2:33" s="290" customFormat="1" x14ac:dyDescent="0.2">
      <c r="B24" s="289">
        <v>0.29166666666666669</v>
      </c>
      <c r="C24" s="314" t="s">
        <v>324</v>
      </c>
      <c r="D24" s="314" t="s">
        <v>324</v>
      </c>
      <c r="E24" s="314" t="s">
        <v>324</v>
      </c>
      <c r="F24" s="314" t="s">
        <v>324</v>
      </c>
      <c r="G24" s="314" t="s">
        <v>324</v>
      </c>
      <c r="H24" s="314" t="s">
        <v>324</v>
      </c>
      <c r="I24" s="314" t="s">
        <v>324</v>
      </c>
      <c r="J24" s="314" t="s">
        <v>324</v>
      </c>
      <c r="K24" s="314" t="s">
        <v>324</v>
      </c>
      <c r="L24" s="314" t="s">
        <v>324</v>
      </c>
      <c r="M24" s="314" t="s">
        <v>324</v>
      </c>
      <c r="N24" s="314" t="s">
        <v>324</v>
      </c>
      <c r="O24" s="314" t="s">
        <v>324</v>
      </c>
      <c r="P24" s="314">
        <v>44.7</v>
      </c>
      <c r="Q24" s="314">
        <v>131.69999999999999</v>
      </c>
      <c r="R24" s="314">
        <v>81.099999999999994</v>
      </c>
      <c r="S24" s="314">
        <v>90</v>
      </c>
      <c r="T24" s="314">
        <v>111.7</v>
      </c>
      <c r="U24" s="314">
        <v>51.1</v>
      </c>
      <c r="V24" s="314">
        <v>66.599999999999994</v>
      </c>
      <c r="W24" s="314" t="s">
        <v>324</v>
      </c>
      <c r="X24" s="314" t="s">
        <v>324</v>
      </c>
      <c r="Y24" s="314" t="s">
        <v>324</v>
      </c>
      <c r="Z24" s="314" t="s">
        <v>324</v>
      </c>
      <c r="AA24" s="314" t="s">
        <v>324</v>
      </c>
      <c r="AB24" s="314" t="s">
        <v>324</v>
      </c>
      <c r="AC24" s="314" t="s">
        <v>324</v>
      </c>
      <c r="AD24" s="314" t="s">
        <v>324</v>
      </c>
      <c r="AE24" s="314" t="s">
        <v>324</v>
      </c>
      <c r="AF24" s="314" t="s">
        <v>324</v>
      </c>
      <c r="AG24" s="314" t="s">
        <v>324</v>
      </c>
    </row>
    <row r="25" spans="2:33" s="290" customFormat="1" x14ac:dyDescent="0.2">
      <c r="B25" s="289">
        <v>0.33333333333333331</v>
      </c>
      <c r="C25" s="314" t="s">
        <v>324</v>
      </c>
      <c r="D25" s="314" t="s">
        <v>324</v>
      </c>
      <c r="E25" s="314" t="s">
        <v>324</v>
      </c>
      <c r="F25" s="314" t="s">
        <v>324</v>
      </c>
      <c r="G25" s="314" t="s">
        <v>324</v>
      </c>
      <c r="H25" s="314" t="s">
        <v>324</v>
      </c>
      <c r="I25" s="314" t="s">
        <v>324</v>
      </c>
      <c r="J25" s="314" t="s">
        <v>324</v>
      </c>
      <c r="K25" s="314" t="s">
        <v>324</v>
      </c>
      <c r="L25" s="314" t="s">
        <v>324</v>
      </c>
      <c r="M25" s="314" t="s">
        <v>324</v>
      </c>
      <c r="N25" s="314" t="s">
        <v>324</v>
      </c>
      <c r="O25" s="314" t="s">
        <v>324</v>
      </c>
      <c r="P25" s="314">
        <v>42.4</v>
      </c>
      <c r="Q25" s="314">
        <v>92.6</v>
      </c>
      <c r="R25" s="314">
        <v>70.900000000000006</v>
      </c>
      <c r="S25" s="314">
        <v>91</v>
      </c>
      <c r="T25" s="314">
        <v>122.3</v>
      </c>
      <c r="U25" s="314">
        <v>65.599999999999994</v>
      </c>
      <c r="V25" s="314">
        <v>59.9</v>
      </c>
      <c r="W25" s="314" t="s">
        <v>324</v>
      </c>
      <c r="X25" s="314" t="s">
        <v>324</v>
      </c>
      <c r="Y25" s="314" t="s">
        <v>324</v>
      </c>
      <c r="Z25" s="314" t="s">
        <v>324</v>
      </c>
      <c r="AA25" s="314" t="s">
        <v>324</v>
      </c>
      <c r="AB25" s="314" t="s">
        <v>324</v>
      </c>
      <c r="AC25" s="314" t="s">
        <v>324</v>
      </c>
      <c r="AD25" s="314" t="s">
        <v>324</v>
      </c>
      <c r="AE25" s="314" t="s">
        <v>324</v>
      </c>
      <c r="AF25" s="314" t="s">
        <v>324</v>
      </c>
      <c r="AG25" s="314" t="s">
        <v>324</v>
      </c>
    </row>
    <row r="26" spans="2:33" s="290" customFormat="1" x14ac:dyDescent="0.2">
      <c r="B26" s="289">
        <v>0.375</v>
      </c>
      <c r="C26" s="314" t="s">
        <v>324</v>
      </c>
      <c r="D26" s="314" t="s">
        <v>324</v>
      </c>
      <c r="E26" s="314" t="s">
        <v>324</v>
      </c>
      <c r="F26" s="314" t="s">
        <v>324</v>
      </c>
      <c r="G26" s="314" t="s">
        <v>324</v>
      </c>
      <c r="H26" s="314" t="s">
        <v>324</v>
      </c>
      <c r="I26" s="314" t="s">
        <v>324</v>
      </c>
      <c r="J26" s="314" t="s">
        <v>324</v>
      </c>
      <c r="K26" s="314" t="s">
        <v>324</v>
      </c>
      <c r="L26" s="314" t="s">
        <v>324</v>
      </c>
      <c r="M26" s="314" t="s">
        <v>324</v>
      </c>
      <c r="N26" s="314" t="s">
        <v>324</v>
      </c>
      <c r="O26" s="314" t="s">
        <v>324</v>
      </c>
      <c r="P26" s="314">
        <v>37.200000000000003</v>
      </c>
      <c r="Q26" s="314">
        <v>66.2</v>
      </c>
      <c r="R26" s="314">
        <v>56.2</v>
      </c>
      <c r="S26" s="314">
        <v>88</v>
      </c>
      <c r="T26" s="314">
        <v>104.9</v>
      </c>
      <c r="U26" s="314">
        <v>54.7</v>
      </c>
      <c r="V26" s="314">
        <v>67.2</v>
      </c>
      <c r="W26" s="314" t="s">
        <v>324</v>
      </c>
      <c r="X26" s="314" t="s">
        <v>324</v>
      </c>
      <c r="Y26" s="314" t="s">
        <v>324</v>
      </c>
      <c r="Z26" s="314" t="s">
        <v>324</v>
      </c>
      <c r="AA26" s="314" t="s">
        <v>324</v>
      </c>
      <c r="AB26" s="314" t="s">
        <v>324</v>
      </c>
      <c r="AC26" s="314" t="s">
        <v>324</v>
      </c>
      <c r="AD26" s="314" t="s">
        <v>324</v>
      </c>
      <c r="AE26" s="314" t="s">
        <v>324</v>
      </c>
      <c r="AF26" s="314" t="s">
        <v>324</v>
      </c>
      <c r="AG26" s="314" t="s">
        <v>324</v>
      </c>
    </row>
    <row r="27" spans="2:33" s="290" customFormat="1" x14ac:dyDescent="0.2">
      <c r="B27" s="289">
        <v>0.41666666666666669</v>
      </c>
      <c r="C27" s="314" t="s">
        <v>324</v>
      </c>
      <c r="D27" s="314" t="s">
        <v>324</v>
      </c>
      <c r="E27" s="314" t="s">
        <v>324</v>
      </c>
      <c r="F27" s="314" t="s">
        <v>324</v>
      </c>
      <c r="G27" s="314" t="s">
        <v>324</v>
      </c>
      <c r="H27" s="314" t="s">
        <v>324</v>
      </c>
      <c r="I27" s="314" t="s">
        <v>324</v>
      </c>
      <c r="J27" s="314" t="s">
        <v>324</v>
      </c>
      <c r="K27" s="314" t="s">
        <v>324</v>
      </c>
      <c r="L27" s="314" t="s">
        <v>324</v>
      </c>
      <c r="M27" s="314" t="s">
        <v>324</v>
      </c>
      <c r="N27" s="314" t="s">
        <v>324</v>
      </c>
      <c r="O27" s="314" t="s">
        <v>324</v>
      </c>
      <c r="P27" s="314">
        <v>26.4</v>
      </c>
      <c r="Q27" s="314">
        <v>35</v>
      </c>
      <c r="R27" s="314">
        <v>54</v>
      </c>
      <c r="S27" s="314">
        <v>67.2</v>
      </c>
      <c r="T27" s="314">
        <v>73.5</v>
      </c>
      <c r="U27" s="314">
        <v>45.3</v>
      </c>
      <c r="V27" s="314">
        <v>64.099999999999994</v>
      </c>
      <c r="W27" s="314" t="s">
        <v>324</v>
      </c>
      <c r="X27" s="314" t="s">
        <v>324</v>
      </c>
      <c r="Y27" s="314" t="s">
        <v>324</v>
      </c>
      <c r="Z27" s="314" t="s">
        <v>324</v>
      </c>
      <c r="AA27" s="314" t="s">
        <v>324</v>
      </c>
      <c r="AB27" s="314" t="s">
        <v>324</v>
      </c>
      <c r="AC27" s="314" t="s">
        <v>324</v>
      </c>
      <c r="AD27" s="314" t="s">
        <v>324</v>
      </c>
      <c r="AE27" s="314" t="s">
        <v>324</v>
      </c>
      <c r="AF27" s="314" t="s">
        <v>324</v>
      </c>
      <c r="AG27" s="314" t="s">
        <v>324</v>
      </c>
    </row>
    <row r="28" spans="2:33" s="290" customFormat="1" x14ac:dyDescent="0.2">
      <c r="B28" s="289">
        <v>0.45833333333333331</v>
      </c>
      <c r="C28" s="314" t="s">
        <v>324</v>
      </c>
      <c r="D28" s="314" t="s">
        <v>324</v>
      </c>
      <c r="E28" s="314" t="s">
        <v>324</v>
      </c>
      <c r="F28" s="314" t="s">
        <v>324</v>
      </c>
      <c r="G28" s="314" t="s">
        <v>324</v>
      </c>
      <c r="H28" s="314" t="s">
        <v>324</v>
      </c>
      <c r="I28" s="314" t="s">
        <v>324</v>
      </c>
      <c r="J28" s="314" t="s">
        <v>324</v>
      </c>
      <c r="K28" s="314" t="s">
        <v>324</v>
      </c>
      <c r="L28" s="314" t="s">
        <v>324</v>
      </c>
      <c r="M28" s="314" t="s">
        <v>324</v>
      </c>
      <c r="N28" s="314" t="s">
        <v>324</v>
      </c>
      <c r="O28" s="314" t="s">
        <v>324</v>
      </c>
      <c r="P28" s="314">
        <v>25.3</v>
      </c>
      <c r="Q28" s="314">
        <v>28.4</v>
      </c>
      <c r="R28" s="314">
        <v>64.8</v>
      </c>
      <c r="S28" s="314">
        <v>44.4</v>
      </c>
      <c r="T28" s="314">
        <v>44.3</v>
      </c>
      <c r="U28" s="314">
        <v>37.1</v>
      </c>
      <c r="V28" s="314">
        <v>44.2</v>
      </c>
      <c r="W28" s="314" t="s">
        <v>324</v>
      </c>
      <c r="X28" s="314" t="s">
        <v>324</v>
      </c>
      <c r="Y28" s="314" t="s">
        <v>324</v>
      </c>
      <c r="Z28" s="314" t="s">
        <v>324</v>
      </c>
      <c r="AA28" s="314" t="s">
        <v>324</v>
      </c>
      <c r="AB28" s="314" t="s">
        <v>324</v>
      </c>
      <c r="AC28" s="314" t="s">
        <v>324</v>
      </c>
      <c r="AD28" s="314" t="s">
        <v>324</v>
      </c>
      <c r="AE28" s="314" t="s">
        <v>324</v>
      </c>
      <c r="AF28" s="314" t="s">
        <v>324</v>
      </c>
      <c r="AG28" s="314" t="s">
        <v>324</v>
      </c>
    </row>
    <row r="29" spans="2:33" s="290" customFormat="1" x14ac:dyDescent="0.2">
      <c r="B29" s="289">
        <v>0.5</v>
      </c>
      <c r="C29" s="314" t="s">
        <v>324</v>
      </c>
      <c r="D29" s="314" t="s">
        <v>324</v>
      </c>
      <c r="E29" s="314" t="s">
        <v>324</v>
      </c>
      <c r="F29" s="314" t="s">
        <v>324</v>
      </c>
      <c r="G29" s="314" t="s">
        <v>324</v>
      </c>
      <c r="H29" s="314" t="s">
        <v>324</v>
      </c>
      <c r="I29" s="314" t="s">
        <v>324</v>
      </c>
      <c r="J29" s="314" t="s">
        <v>324</v>
      </c>
      <c r="K29" s="314" t="s">
        <v>324</v>
      </c>
      <c r="L29" s="314" t="s">
        <v>324</v>
      </c>
      <c r="M29" s="314" t="s">
        <v>324</v>
      </c>
      <c r="N29" s="314" t="s">
        <v>324</v>
      </c>
      <c r="O29" s="314" t="s">
        <v>324</v>
      </c>
      <c r="P29" s="314">
        <v>22.8</v>
      </c>
      <c r="Q29" s="314">
        <v>25.8</v>
      </c>
      <c r="R29" s="314">
        <v>62.9</v>
      </c>
      <c r="S29" s="314">
        <v>41</v>
      </c>
      <c r="T29" s="314">
        <v>41.2</v>
      </c>
      <c r="U29" s="314">
        <v>31.9</v>
      </c>
      <c r="V29" s="314">
        <v>39.4</v>
      </c>
      <c r="W29" s="314" t="s">
        <v>324</v>
      </c>
      <c r="X29" s="314" t="s">
        <v>324</v>
      </c>
      <c r="Y29" s="314" t="s">
        <v>324</v>
      </c>
      <c r="Z29" s="314" t="s">
        <v>324</v>
      </c>
      <c r="AA29" s="314" t="s">
        <v>324</v>
      </c>
      <c r="AB29" s="314" t="s">
        <v>324</v>
      </c>
      <c r="AC29" s="314" t="s">
        <v>324</v>
      </c>
      <c r="AD29" s="314" t="s">
        <v>324</v>
      </c>
      <c r="AE29" s="314" t="s">
        <v>324</v>
      </c>
      <c r="AF29" s="314" t="s">
        <v>324</v>
      </c>
      <c r="AG29" s="314" t="s">
        <v>324</v>
      </c>
    </row>
    <row r="30" spans="2:33" s="290" customFormat="1" x14ac:dyDescent="0.2">
      <c r="B30" s="289">
        <v>0.54166666666666663</v>
      </c>
      <c r="C30" s="314" t="s">
        <v>324</v>
      </c>
      <c r="D30" s="314" t="s">
        <v>324</v>
      </c>
      <c r="E30" s="314" t="s">
        <v>324</v>
      </c>
      <c r="F30" s="314" t="s">
        <v>324</v>
      </c>
      <c r="G30" s="314" t="s">
        <v>324</v>
      </c>
      <c r="H30" s="314" t="s">
        <v>324</v>
      </c>
      <c r="I30" s="314" t="s">
        <v>324</v>
      </c>
      <c r="J30" s="314" t="s">
        <v>324</v>
      </c>
      <c r="K30" s="314" t="s">
        <v>324</v>
      </c>
      <c r="L30" s="314" t="s">
        <v>324</v>
      </c>
      <c r="M30" s="314" t="s">
        <v>324</v>
      </c>
      <c r="N30" s="314" t="s">
        <v>324</v>
      </c>
      <c r="O30" s="314" t="s">
        <v>324</v>
      </c>
      <c r="P30" s="314">
        <v>22.8</v>
      </c>
      <c r="Q30" s="314">
        <v>23</v>
      </c>
      <c r="R30" s="314">
        <v>52.9</v>
      </c>
      <c r="S30" s="314">
        <v>41.4</v>
      </c>
      <c r="T30" s="314">
        <v>39.6</v>
      </c>
      <c r="U30" s="314">
        <v>32.1</v>
      </c>
      <c r="V30" s="314">
        <v>32.700000000000003</v>
      </c>
      <c r="W30" s="314" t="s">
        <v>324</v>
      </c>
      <c r="X30" s="314" t="s">
        <v>324</v>
      </c>
      <c r="Y30" s="314" t="s">
        <v>324</v>
      </c>
      <c r="Z30" s="314" t="s">
        <v>324</v>
      </c>
      <c r="AA30" s="314" t="s">
        <v>324</v>
      </c>
      <c r="AB30" s="314" t="s">
        <v>324</v>
      </c>
      <c r="AC30" s="314" t="s">
        <v>324</v>
      </c>
      <c r="AD30" s="314" t="s">
        <v>324</v>
      </c>
      <c r="AE30" s="314" t="s">
        <v>324</v>
      </c>
      <c r="AF30" s="314" t="s">
        <v>324</v>
      </c>
      <c r="AG30" s="314" t="s">
        <v>324</v>
      </c>
    </row>
    <row r="31" spans="2:33" s="290" customFormat="1" x14ac:dyDescent="0.2">
      <c r="B31" s="289">
        <v>0.58333333333333337</v>
      </c>
      <c r="C31" s="314" t="s">
        <v>324</v>
      </c>
      <c r="D31" s="314" t="s">
        <v>324</v>
      </c>
      <c r="E31" s="314" t="s">
        <v>324</v>
      </c>
      <c r="F31" s="314" t="s">
        <v>324</v>
      </c>
      <c r="G31" s="314" t="s">
        <v>324</v>
      </c>
      <c r="H31" s="314" t="s">
        <v>324</v>
      </c>
      <c r="I31" s="314" t="s">
        <v>324</v>
      </c>
      <c r="J31" s="314" t="s">
        <v>324</v>
      </c>
      <c r="K31" s="314" t="s">
        <v>324</v>
      </c>
      <c r="L31" s="314" t="s">
        <v>324</v>
      </c>
      <c r="M31" s="314" t="s">
        <v>324</v>
      </c>
      <c r="N31" s="314" t="s">
        <v>324</v>
      </c>
      <c r="O31" s="314" t="s">
        <v>324</v>
      </c>
      <c r="P31" s="314">
        <v>19.899999999999999</v>
      </c>
      <c r="Q31" s="314">
        <v>24.9</v>
      </c>
      <c r="R31" s="314">
        <v>42</v>
      </c>
      <c r="S31" s="314">
        <v>35.9</v>
      </c>
      <c r="T31" s="314">
        <v>27.6</v>
      </c>
      <c r="U31" s="314">
        <v>28.9</v>
      </c>
      <c r="V31" s="314">
        <v>26.8</v>
      </c>
      <c r="W31" s="314" t="s">
        <v>324</v>
      </c>
      <c r="X31" s="314" t="s">
        <v>324</v>
      </c>
      <c r="Y31" s="314" t="s">
        <v>324</v>
      </c>
      <c r="Z31" s="314" t="s">
        <v>324</v>
      </c>
      <c r="AA31" s="314" t="s">
        <v>324</v>
      </c>
      <c r="AB31" s="314" t="s">
        <v>324</v>
      </c>
      <c r="AC31" s="314" t="s">
        <v>324</v>
      </c>
      <c r="AD31" s="314" t="s">
        <v>324</v>
      </c>
      <c r="AE31" s="314" t="s">
        <v>324</v>
      </c>
      <c r="AF31" s="314" t="s">
        <v>324</v>
      </c>
      <c r="AG31" s="314" t="s">
        <v>324</v>
      </c>
    </row>
    <row r="32" spans="2:33" s="290" customFormat="1" x14ac:dyDescent="0.2">
      <c r="B32" s="289">
        <v>0.625</v>
      </c>
      <c r="C32" s="314" t="s">
        <v>324</v>
      </c>
      <c r="D32" s="314" t="s">
        <v>324</v>
      </c>
      <c r="E32" s="314" t="s">
        <v>324</v>
      </c>
      <c r="F32" s="314" t="s">
        <v>324</v>
      </c>
      <c r="G32" s="314" t="s">
        <v>324</v>
      </c>
      <c r="H32" s="314" t="s">
        <v>324</v>
      </c>
      <c r="I32" s="314" t="s">
        <v>324</v>
      </c>
      <c r="J32" s="314" t="s">
        <v>324</v>
      </c>
      <c r="K32" s="314" t="s">
        <v>324</v>
      </c>
      <c r="L32" s="314" t="s">
        <v>324</v>
      </c>
      <c r="M32" s="314" t="s">
        <v>324</v>
      </c>
      <c r="N32" s="314" t="s">
        <v>324</v>
      </c>
      <c r="O32" s="314">
        <v>23.5</v>
      </c>
      <c r="P32" s="314">
        <v>17.399999999999999</v>
      </c>
      <c r="Q32" s="314">
        <v>22.8</v>
      </c>
      <c r="R32" s="314">
        <v>29.6</v>
      </c>
      <c r="S32" s="314">
        <v>35.700000000000003</v>
      </c>
      <c r="T32" s="314">
        <v>25.9</v>
      </c>
      <c r="U32" s="314">
        <v>25.1</v>
      </c>
      <c r="V32" s="314">
        <v>25</v>
      </c>
      <c r="W32" s="314" t="s">
        <v>324</v>
      </c>
      <c r="X32" s="314" t="s">
        <v>324</v>
      </c>
      <c r="Y32" s="314" t="s">
        <v>324</v>
      </c>
      <c r="Z32" s="314" t="s">
        <v>324</v>
      </c>
      <c r="AA32" s="314" t="s">
        <v>324</v>
      </c>
      <c r="AB32" s="314" t="s">
        <v>324</v>
      </c>
      <c r="AC32" s="314" t="s">
        <v>324</v>
      </c>
      <c r="AD32" s="314" t="s">
        <v>324</v>
      </c>
      <c r="AE32" s="314" t="s">
        <v>324</v>
      </c>
      <c r="AF32" s="314" t="s">
        <v>324</v>
      </c>
      <c r="AG32" s="314" t="s">
        <v>324</v>
      </c>
    </row>
    <row r="33" spans="2:34" s="290" customFormat="1" x14ac:dyDescent="0.2">
      <c r="B33" s="289">
        <v>0.66666666666666663</v>
      </c>
      <c r="C33" s="314" t="s">
        <v>324</v>
      </c>
      <c r="D33" s="314" t="s">
        <v>324</v>
      </c>
      <c r="E33" s="314" t="s">
        <v>324</v>
      </c>
      <c r="F33" s="314" t="s">
        <v>324</v>
      </c>
      <c r="G33" s="314" t="s">
        <v>324</v>
      </c>
      <c r="H33" s="314" t="s">
        <v>324</v>
      </c>
      <c r="I33" s="314" t="s">
        <v>324</v>
      </c>
      <c r="J33" s="314" t="s">
        <v>324</v>
      </c>
      <c r="K33" s="314" t="s">
        <v>324</v>
      </c>
      <c r="L33" s="314" t="s">
        <v>324</v>
      </c>
      <c r="M33" s="314" t="s">
        <v>324</v>
      </c>
      <c r="N33" s="314" t="s">
        <v>324</v>
      </c>
      <c r="O33" s="314">
        <v>22</v>
      </c>
      <c r="P33" s="314">
        <v>19.3</v>
      </c>
      <c r="Q33" s="314">
        <v>20.9</v>
      </c>
      <c r="R33" s="314">
        <v>26.5</v>
      </c>
      <c r="S33" s="314">
        <v>34.6</v>
      </c>
      <c r="T33" s="314">
        <v>24.6</v>
      </c>
      <c r="U33" s="314">
        <v>31.2</v>
      </c>
      <c r="V33" s="314" t="s">
        <v>324</v>
      </c>
      <c r="W33" s="314" t="s">
        <v>324</v>
      </c>
      <c r="X33" s="314" t="s">
        <v>324</v>
      </c>
      <c r="Y33" s="314" t="s">
        <v>324</v>
      </c>
      <c r="Z33" s="314" t="s">
        <v>324</v>
      </c>
      <c r="AA33" s="314" t="s">
        <v>324</v>
      </c>
      <c r="AB33" s="314" t="s">
        <v>324</v>
      </c>
      <c r="AC33" s="314" t="s">
        <v>324</v>
      </c>
      <c r="AD33" s="314" t="s">
        <v>324</v>
      </c>
      <c r="AE33" s="314" t="s">
        <v>324</v>
      </c>
      <c r="AF33" s="314" t="s">
        <v>324</v>
      </c>
      <c r="AG33" s="314" t="s">
        <v>324</v>
      </c>
    </row>
    <row r="34" spans="2:34" s="290" customFormat="1" x14ac:dyDescent="0.2">
      <c r="B34" s="289">
        <v>0.70833333333333337</v>
      </c>
      <c r="C34" s="314" t="s">
        <v>324</v>
      </c>
      <c r="D34" s="314" t="s">
        <v>324</v>
      </c>
      <c r="E34" s="314" t="s">
        <v>324</v>
      </c>
      <c r="F34" s="314" t="s">
        <v>324</v>
      </c>
      <c r="G34" s="314" t="s">
        <v>324</v>
      </c>
      <c r="H34" s="314" t="s">
        <v>324</v>
      </c>
      <c r="I34" s="314" t="s">
        <v>324</v>
      </c>
      <c r="J34" s="314" t="s">
        <v>324</v>
      </c>
      <c r="K34" s="314" t="s">
        <v>324</v>
      </c>
      <c r="L34" s="314" t="s">
        <v>324</v>
      </c>
      <c r="M34" s="314" t="s">
        <v>324</v>
      </c>
      <c r="N34" s="314" t="s">
        <v>324</v>
      </c>
      <c r="O34" s="314">
        <v>21.6</v>
      </c>
      <c r="P34" s="314">
        <v>20.399999999999999</v>
      </c>
      <c r="Q34" s="314">
        <v>22.7</v>
      </c>
      <c r="R34" s="314">
        <v>27.7</v>
      </c>
      <c r="S34" s="314">
        <v>30.5</v>
      </c>
      <c r="T34" s="314">
        <v>24.6</v>
      </c>
      <c r="U34" s="314">
        <v>26.4</v>
      </c>
      <c r="V34" s="314" t="s">
        <v>324</v>
      </c>
      <c r="W34" s="314" t="s">
        <v>324</v>
      </c>
      <c r="X34" s="314" t="s">
        <v>324</v>
      </c>
      <c r="Y34" s="314" t="s">
        <v>324</v>
      </c>
      <c r="Z34" s="314" t="s">
        <v>324</v>
      </c>
      <c r="AA34" s="314" t="s">
        <v>324</v>
      </c>
      <c r="AB34" s="314" t="s">
        <v>324</v>
      </c>
      <c r="AC34" s="314" t="s">
        <v>324</v>
      </c>
      <c r="AD34" s="314" t="s">
        <v>324</v>
      </c>
      <c r="AE34" s="314" t="s">
        <v>324</v>
      </c>
      <c r="AF34" s="314" t="s">
        <v>324</v>
      </c>
      <c r="AG34" s="314" t="s">
        <v>324</v>
      </c>
    </row>
    <row r="35" spans="2:34" s="290" customFormat="1" x14ac:dyDescent="0.2">
      <c r="B35" s="289">
        <v>0.75</v>
      </c>
      <c r="C35" s="314" t="s">
        <v>324</v>
      </c>
      <c r="D35" s="314" t="s">
        <v>324</v>
      </c>
      <c r="E35" s="314" t="s">
        <v>324</v>
      </c>
      <c r="F35" s="314" t="s">
        <v>324</v>
      </c>
      <c r="G35" s="314" t="s">
        <v>324</v>
      </c>
      <c r="H35" s="314" t="s">
        <v>324</v>
      </c>
      <c r="I35" s="314" t="s">
        <v>324</v>
      </c>
      <c r="J35" s="314" t="s">
        <v>324</v>
      </c>
      <c r="K35" s="314" t="s">
        <v>324</v>
      </c>
      <c r="L35" s="314" t="s">
        <v>324</v>
      </c>
      <c r="M35" s="314" t="s">
        <v>324</v>
      </c>
      <c r="N35" s="314" t="s">
        <v>324</v>
      </c>
      <c r="O35" s="314">
        <v>24</v>
      </c>
      <c r="P35" s="314">
        <v>21</v>
      </c>
      <c r="Q35" s="314">
        <v>30.5</v>
      </c>
      <c r="R35" s="314">
        <v>27.8</v>
      </c>
      <c r="S35" s="314">
        <v>31</v>
      </c>
      <c r="T35" s="314">
        <v>26.5</v>
      </c>
      <c r="U35" s="314">
        <v>30.1</v>
      </c>
      <c r="V35" s="314" t="s">
        <v>324</v>
      </c>
      <c r="W35" s="314" t="s">
        <v>324</v>
      </c>
      <c r="X35" s="314" t="s">
        <v>324</v>
      </c>
      <c r="Y35" s="314" t="s">
        <v>324</v>
      </c>
      <c r="Z35" s="314" t="s">
        <v>324</v>
      </c>
      <c r="AA35" s="314" t="s">
        <v>324</v>
      </c>
      <c r="AB35" s="314" t="s">
        <v>324</v>
      </c>
      <c r="AC35" s="314" t="s">
        <v>324</v>
      </c>
      <c r="AD35" s="314" t="s">
        <v>324</v>
      </c>
      <c r="AE35" s="314" t="s">
        <v>324</v>
      </c>
      <c r="AF35" s="314" t="s">
        <v>324</v>
      </c>
      <c r="AG35" s="314" t="s">
        <v>324</v>
      </c>
    </row>
    <row r="36" spans="2:34" s="290" customFormat="1" x14ac:dyDescent="0.2">
      <c r="B36" s="289">
        <v>0.79166666666666663</v>
      </c>
      <c r="C36" s="314" t="s">
        <v>324</v>
      </c>
      <c r="D36" s="314" t="s">
        <v>324</v>
      </c>
      <c r="E36" s="314" t="s">
        <v>324</v>
      </c>
      <c r="F36" s="314" t="s">
        <v>324</v>
      </c>
      <c r="G36" s="314" t="s">
        <v>324</v>
      </c>
      <c r="H36" s="314" t="s">
        <v>324</v>
      </c>
      <c r="I36" s="314" t="s">
        <v>324</v>
      </c>
      <c r="J36" s="314" t="s">
        <v>324</v>
      </c>
      <c r="K36" s="314" t="s">
        <v>324</v>
      </c>
      <c r="L36" s="314" t="s">
        <v>324</v>
      </c>
      <c r="M36" s="314" t="s">
        <v>324</v>
      </c>
      <c r="N36" s="314" t="s">
        <v>324</v>
      </c>
      <c r="O36" s="314">
        <v>23.5</v>
      </c>
      <c r="P36" s="314">
        <v>25.2</v>
      </c>
      <c r="Q36" s="314">
        <v>35.6</v>
      </c>
      <c r="R36" s="314">
        <v>31.5</v>
      </c>
      <c r="S36" s="314">
        <v>31.5</v>
      </c>
      <c r="T36" s="314">
        <v>26.3</v>
      </c>
      <c r="U36" s="314">
        <v>32.4</v>
      </c>
      <c r="V36" s="314" t="s">
        <v>324</v>
      </c>
      <c r="W36" s="314" t="s">
        <v>324</v>
      </c>
      <c r="X36" s="314" t="s">
        <v>324</v>
      </c>
      <c r="Y36" s="314" t="s">
        <v>324</v>
      </c>
      <c r="Z36" s="314" t="s">
        <v>324</v>
      </c>
      <c r="AA36" s="314" t="s">
        <v>324</v>
      </c>
      <c r="AB36" s="314" t="s">
        <v>324</v>
      </c>
      <c r="AC36" s="314" t="s">
        <v>324</v>
      </c>
      <c r="AD36" s="314" t="s">
        <v>324</v>
      </c>
      <c r="AE36" s="314" t="s">
        <v>324</v>
      </c>
      <c r="AF36" s="314" t="s">
        <v>324</v>
      </c>
      <c r="AG36" s="314" t="s">
        <v>324</v>
      </c>
    </row>
    <row r="37" spans="2:34" s="290" customFormat="1" x14ac:dyDescent="0.2">
      <c r="B37" s="289">
        <v>0.83333333333333337</v>
      </c>
      <c r="C37" s="314" t="s">
        <v>324</v>
      </c>
      <c r="D37" s="314" t="s">
        <v>324</v>
      </c>
      <c r="E37" s="314" t="s">
        <v>324</v>
      </c>
      <c r="F37" s="314" t="s">
        <v>324</v>
      </c>
      <c r="G37" s="314" t="s">
        <v>324</v>
      </c>
      <c r="H37" s="314" t="s">
        <v>324</v>
      </c>
      <c r="I37" s="314" t="s">
        <v>324</v>
      </c>
      <c r="J37" s="314" t="s">
        <v>324</v>
      </c>
      <c r="K37" s="314" t="s">
        <v>324</v>
      </c>
      <c r="L37" s="314" t="s">
        <v>324</v>
      </c>
      <c r="M37" s="314" t="s">
        <v>324</v>
      </c>
      <c r="N37" s="314" t="s">
        <v>324</v>
      </c>
      <c r="O37" s="314">
        <v>27.4</v>
      </c>
      <c r="P37" s="314">
        <v>28.2</v>
      </c>
      <c r="Q37" s="314">
        <v>45</v>
      </c>
      <c r="R37" s="314">
        <v>34.700000000000003</v>
      </c>
      <c r="S37" s="314">
        <v>27.7</v>
      </c>
      <c r="T37" s="314">
        <v>27.9</v>
      </c>
      <c r="U37" s="314">
        <v>28.4</v>
      </c>
      <c r="V37" s="314" t="s">
        <v>324</v>
      </c>
      <c r="W37" s="314" t="s">
        <v>324</v>
      </c>
      <c r="X37" s="314" t="s">
        <v>324</v>
      </c>
      <c r="Y37" s="314" t="s">
        <v>324</v>
      </c>
      <c r="Z37" s="314" t="s">
        <v>324</v>
      </c>
      <c r="AA37" s="314" t="s">
        <v>324</v>
      </c>
      <c r="AB37" s="314" t="s">
        <v>324</v>
      </c>
      <c r="AC37" s="314" t="s">
        <v>324</v>
      </c>
      <c r="AD37" s="314" t="s">
        <v>324</v>
      </c>
      <c r="AE37" s="314" t="s">
        <v>324</v>
      </c>
      <c r="AF37" s="314" t="s">
        <v>324</v>
      </c>
      <c r="AG37" s="314" t="s">
        <v>324</v>
      </c>
    </row>
    <row r="38" spans="2:34" s="290" customFormat="1" x14ac:dyDescent="0.2">
      <c r="B38" s="289">
        <v>0.875</v>
      </c>
      <c r="C38" s="314" t="s">
        <v>324</v>
      </c>
      <c r="D38" s="314" t="s">
        <v>324</v>
      </c>
      <c r="E38" s="314" t="s">
        <v>324</v>
      </c>
      <c r="F38" s="314" t="s">
        <v>324</v>
      </c>
      <c r="G38" s="314" t="s">
        <v>324</v>
      </c>
      <c r="H38" s="314" t="s">
        <v>324</v>
      </c>
      <c r="I38" s="314" t="s">
        <v>324</v>
      </c>
      <c r="J38" s="314" t="s">
        <v>324</v>
      </c>
      <c r="K38" s="314" t="s">
        <v>324</v>
      </c>
      <c r="L38" s="314" t="s">
        <v>324</v>
      </c>
      <c r="M38" s="314" t="s">
        <v>324</v>
      </c>
      <c r="N38" s="314" t="s">
        <v>324</v>
      </c>
      <c r="O38" s="314">
        <v>28.4</v>
      </c>
      <c r="P38" s="314">
        <v>33.4</v>
      </c>
      <c r="Q38" s="314">
        <v>40.4</v>
      </c>
      <c r="R38" s="314">
        <v>38</v>
      </c>
      <c r="S38" s="314">
        <v>37.700000000000003</v>
      </c>
      <c r="T38" s="314">
        <v>29.1</v>
      </c>
      <c r="U38" s="314">
        <v>29.1</v>
      </c>
      <c r="V38" s="314" t="s">
        <v>324</v>
      </c>
      <c r="W38" s="314" t="s">
        <v>324</v>
      </c>
      <c r="X38" s="314" t="s">
        <v>324</v>
      </c>
      <c r="Y38" s="314" t="s">
        <v>324</v>
      </c>
      <c r="Z38" s="314" t="s">
        <v>324</v>
      </c>
      <c r="AA38" s="314" t="s">
        <v>324</v>
      </c>
      <c r="AB38" s="314" t="s">
        <v>324</v>
      </c>
      <c r="AC38" s="314" t="s">
        <v>324</v>
      </c>
      <c r="AD38" s="314" t="s">
        <v>324</v>
      </c>
      <c r="AE38" s="314" t="s">
        <v>324</v>
      </c>
      <c r="AF38" s="314" t="s">
        <v>324</v>
      </c>
      <c r="AG38" s="314" t="s">
        <v>324</v>
      </c>
    </row>
    <row r="39" spans="2:34" s="290" customFormat="1" x14ac:dyDescent="0.2">
      <c r="B39" s="289">
        <v>0.91666666666666663</v>
      </c>
      <c r="C39" s="314" t="s">
        <v>324</v>
      </c>
      <c r="D39" s="314" t="s">
        <v>324</v>
      </c>
      <c r="E39" s="314" t="s">
        <v>324</v>
      </c>
      <c r="F39" s="314" t="s">
        <v>324</v>
      </c>
      <c r="G39" s="314" t="s">
        <v>324</v>
      </c>
      <c r="H39" s="314" t="s">
        <v>324</v>
      </c>
      <c r="I39" s="314" t="s">
        <v>324</v>
      </c>
      <c r="J39" s="314" t="s">
        <v>324</v>
      </c>
      <c r="K39" s="314" t="s">
        <v>324</v>
      </c>
      <c r="L39" s="314" t="s">
        <v>324</v>
      </c>
      <c r="M39" s="314" t="s">
        <v>324</v>
      </c>
      <c r="N39" s="314" t="s">
        <v>324</v>
      </c>
      <c r="O39" s="314">
        <v>30.7</v>
      </c>
      <c r="P39" s="314">
        <v>35</v>
      </c>
      <c r="Q39" s="314">
        <v>38.4</v>
      </c>
      <c r="R39" s="314">
        <v>37.799999999999997</v>
      </c>
      <c r="S39" s="314">
        <v>46.7</v>
      </c>
      <c r="T39" s="314">
        <v>33.700000000000003</v>
      </c>
      <c r="U39" s="314">
        <v>29.4</v>
      </c>
      <c r="V39" s="314" t="s">
        <v>324</v>
      </c>
      <c r="W39" s="314" t="s">
        <v>324</v>
      </c>
      <c r="X39" s="314" t="s">
        <v>324</v>
      </c>
      <c r="Y39" s="314" t="s">
        <v>324</v>
      </c>
      <c r="Z39" s="314" t="s">
        <v>324</v>
      </c>
      <c r="AA39" s="314" t="s">
        <v>324</v>
      </c>
      <c r="AB39" s="314" t="s">
        <v>324</v>
      </c>
      <c r="AC39" s="314" t="s">
        <v>324</v>
      </c>
      <c r="AD39" s="314" t="s">
        <v>324</v>
      </c>
      <c r="AE39" s="314" t="s">
        <v>324</v>
      </c>
      <c r="AF39" s="314" t="s">
        <v>324</v>
      </c>
      <c r="AG39" s="314" t="s">
        <v>324</v>
      </c>
    </row>
    <row r="40" spans="2:34" s="290" customFormat="1" x14ac:dyDescent="0.2">
      <c r="B40" s="289">
        <v>0.95833333333333337</v>
      </c>
      <c r="C40" s="314" t="s">
        <v>324</v>
      </c>
      <c r="D40" s="314" t="s">
        <v>324</v>
      </c>
      <c r="E40" s="314" t="s">
        <v>324</v>
      </c>
      <c r="F40" s="314" t="s">
        <v>324</v>
      </c>
      <c r="G40" s="314" t="s">
        <v>324</v>
      </c>
      <c r="H40" s="314" t="s">
        <v>324</v>
      </c>
      <c r="I40" s="314" t="s">
        <v>324</v>
      </c>
      <c r="J40" s="314" t="s">
        <v>324</v>
      </c>
      <c r="K40" s="314" t="s">
        <v>324</v>
      </c>
      <c r="L40" s="314" t="s">
        <v>324</v>
      </c>
      <c r="M40" s="314" t="s">
        <v>324</v>
      </c>
      <c r="N40" s="314" t="s">
        <v>324</v>
      </c>
      <c r="O40" s="314">
        <v>28.4</v>
      </c>
      <c r="P40" s="314">
        <v>33.700000000000003</v>
      </c>
      <c r="Q40" s="314">
        <v>40.9</v>
      </c>
      <c r="R40" s="314">
        <v>43</v>
      </c>
      <c r="S40" s="314">
        <v>64.5</v>
      </c>
      <c r="T40" s="314">
        <v>30.7</v>
      </c>
      <c r="U40" s="314">
        <v>29.2</v>
      </c>
      <c r="V40" s="314" t="s">
        <v>324</v>
      </c>
      <c r="W40" s="314" t="s">
        <v>324</v>
      </c>
      <c r="X40" s="314" t="s">
        <v>324</v>
      </c>
      <c r="Y40" s="314" t="s">
        <v>324</v>
      </c>
      <c r="Z40" s="314" t="s">
        <v>324</v>
      </c>
      <c r="AA40" s="314" t="s">
        <v>324</v>
      </c>
      <c r="AB40" s="314" t="s">
        <v>324</v>
      </c>
      <c r="AC40" s="314" t="s">
        <v>324</v>
      </c>
      <c r="AD40" s="314" t="s">
        <v>324</v>
      </c>
      <c r="AE40" s="314" t="s">
        <v>324</v>
      </c>
      <c r="AF40" s="314" t="s">
        <v>324</v>
      </c>
      <c r="AG40" s="314" t="s">
        <v>324</v>
      </c>
    </row>
    <row r="41" spans="2:34" s="291" customFormat="1" ht="33" customHeight="1" x14ac:dyDescent="0.2">
      <c r="B41" s="287" t="s">
        <v>259</v>
      </c>
      <c r="C41" s="314" t="s">
        <v>324</v>
      </c>
      <c r="D41" s="314" t="s">
        <v>324</v>
      </c>
      <c r="E41" s="314" t="s">
        <v>324</v>
      </c>
      <c r="F41" s="314" t="s">
        <v>324</v>
      </c>
      <c r="G41" s="314" t="s">
        <v>324</v>
      </c>
      <c r="H41" s="314" t="s">
        <v>324</v>
      </c>
      <c r="I41" s="314" t="s">
        <v>324</v>
      </c>
      <c r="J41" s="314" t="s">
        <v>324</v>
      </c>
      <c r="K41" s="314" t="s">
        <v>324</v>
      </c>
      <c r="L41" s="314" t="s">
        <v>324</v>
      </c>
      <c r="M41" s="314" t="s">
        <v>324</v>
      </c>
      <c r="N41" s="314" t="s">
        <v>324</v>
      </c>
      <c r="O41" s="314" t="s">
        <v>364</v>
      </c>
      <c r="P41" s="314">
        <v>29.2</v>
      </c>
      <c r="Q41" s="314">
        <v>49.3</v>
      </c>
      <c r="R41" s="314">
        <v>51.8</v>
      </c>
      <c r="S41" s="314">
        <v>51.4</v>
      </c>
      <c r="T41" s="314">
        <v>51.8</v>
      </c>
      <c r="U41" s="314">
        <v>37.5</v>
      </c>
      <c r="V41" s="314" t="s">
        <v>364</v>
      </c>
      <c r="W41" s="314" t="s">
        <v>324</v>
      </c>
      <c r="X41" s="314" t="s">
        <v>324</v>
      </c>
      <c r="Y41" s="314" t="s">
        <v>324</v>
      </c>
      <c r="Z41" s="314" t="s">
        <v>324</v>
      </c>
      <c r="AA41" s="314" t="s">
        <v>324</v>
      </c>
      <c r="AB41" s="314" t="s">
        <v>324</v>
      </c>
      <c r="AC41" s="314" t="s">
        <v>324</v>
      </c>
      <c r="AD41" s="314" t="s">
        <v>324</v>
      </c>
      <c r="AE41" s="314" t="s">
        <v>324</v>
      </c>
      <c r="AF41" s="314" t="s">
        <v>324</v>
      </c>
      <c r="AG41" s="314" t="s">
        <v>324</v>
      </c>
    </row>
    <row r="42" spans="2:34" s="291" customFormat="1" ht="27" customHeight="1" x14ac:dyDescent="0.2">
      <c r="B42" s="287" t="s">
        <v>260</v>
      </c>
      <c r="C42" s="353" t="s">
        <v>312</v>
      </c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3"/>
      <c r="Z42" s="353"/>
      <c r="AA42" s="353"/>
      <c r="AB42" s="353"/>
      <c r="AC42" s="353"/>
      <c r="AD42" s="353"/>
      <c r="AE42" s="353"/>
      <c r="AF42" s="353"/>
      <c r="AG42" s="353"/>
    </row>
    <row r="43" spans="2:34" ht="10.5" customHeight="1" x14ac:dyDescent="0.2">
      <c r="B43" s="329" t="s">
        <v>308</v>
      </c>
    </row>
    <row r="44" spans="2:34" ht="10.5" customHeight="1" x14ac:dyDescent="0.2">
      <c r="B44" s="329" t="s">
        <v>316</v>
      </c>
    </row>
    <row r="45" spans="2:34" ht="10.5" customHeight="1" x14ac:dyDescent="0.2">
      <c r="B45" s="329" t="s">
        <v>317</v>
      </c>
    </row>
    <row r="46" spans="2:34" x14ac:dyDescent="0.2">
      <c r="B46" s="292"/>
      <c r="C46" s="331"/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1"/>
    </row>
    <row r="47" spans="2:34" x14ac:dyDescent="0.2">
      <c r="B47" s="329"/>
    </row>
    <row r="48" spans="2:34" x14ac:dyDescent="0.2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 s="290"/>
    </row>
    <row r="49" spans="3:39" x14ac:dyDescent="0.2">
      <c r="C49"/>
      <c r="D49"/>
      <c r="E49"/>
      <c r="F49"/>
      <c r="G49"/>
      <c r="H49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26"/>
      <c r="Z49" s="326"/>
      <c r="AA49" s="326"/>
      <c r="AB49" s="326"/>
      <c r="AC49" s="326"/>
      <c r="AD49" s="326"/>
      <c r="AE49" s="326"/>
      <c r="AF49" s="326"/>
      <c r="AG49" s="326"/>
      <c r="AH49" s="290"/>
      <c r="AI49" s="326"/>
      <c r="AJ49" s="326"/>
      <c r="AK49" s="326"/>
      <c r="AL49" s="326"/>
      <c r="AM49" s="326"/>
    </row>
    <row r="50" spans="3:39" x14ac:dyDescent="0.2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3:39" x14ac:dyDescent="0.2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</sheetData>
  <mergeCells count="6">
    <mergeCell ref="C42:AG42"/>
    <mergeCell ref="V14:W14"/>
    <mergeCell ref="B2:E4"/>
    <mergeCell ref="F2:AG4"/>
    <mergeCell ref="B6:C6"/>
    <mergeCell ref="B10:AG10"/>
  </mergeCells>
  <printOptions horizontalCentered="1" verticalCentered="1"/>
  <pageMargins left="0" right="0" top="0.74803149606299213" bottom="0.74803149606299213" header="0.31496062992125984" footer="0.31496062992125984"/>
  <pageSetup paperSize="9" scale="6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showGridLines="0" topLeftCell="A146" zoomScale="80" zoomScaleNormal="80" workbookViewId="0">
      <selection activeCell="C169" sqref="C169:C170"/>
    </sheetView>
  </sheetViews>
  <sheetFormatPr baseColWidth="10" defaultColWidth="11.5703125" defaultRowHeight="12" x14ac:dyDescent="0.2"/>
  <cols>
    <col min="1" max="1" width="4.140625" style="294" bestFit="1" customWidth="1"/>
    <col min="2" max="2" width="2.140625" style="294" customWidth="1"/>
    <col min="3" max="3" width="34" style="295" customWidth="1"/>
    <col min="4" max="4" width="14.28515625" style="296" customWidth="1"/>
    <col min="5" max="5" width="13.5703125" style="296" bestFit="1" customWidth="1"/>
    <col min="6" max="6" width="13.5703125" style="296" customWidth="1"/>
    <col min="7" max="7" width="10.7109375" style="296" customWidth="1"/>
    <col min="8" max="8" width="13.28515625" style="297" customWidth="1"/>
    <col min="9" max="9" width="12.140625" style="297" customWidth="1"/>
    <col min="10" max="10" width="3.140625" style="296" customWidth="1"/>
    <col min="11" max="16384" width="11.5703125" style="298"/>
  </cols>
  <sheetData>
    <row r="1" spans="1:10" ht="19.7" customHeight="1" x14ac:dyDescent="0.2"/>
    <row r="2" spans="1:10" ht="16.5" customHeight="1" x14ac:dyDescent="0.2">
      <c r="C2" s="355"/>
      <c r="D2" s="358" t="s">
        <v>309</v>
      </c>
      <c r="E2" s="359"/>
      <c r="F2" s="359"/>
      <c r="G2" s="359"/>
      <c r="H2" s="359"/>
      <c r="I2" s="360"/>
      <c r="J2" s="299"/>
    </row>
    <row r="3" spans="1:10" ht="15" customHeight="1" x14ac:dyDescent="0.2">
      <c r="C3" s="356"/>
      <c r="D3" s="361"/>
      <c r="E3" s="362"/>
      <c r="F3" s="362"/>
      <c r="G3" s="362"/>
      <c r="H3" s="362"/>
      <c r="I3" s="363"/>
      <c r="J3" s="299"/>
    </row>
    <row r="4" spans="1:10" ht="15" customHeight="1" x14ac:dyDescent="0.2">
      <c r="C4" s="357"/>
      <c r="D4" s="364"/>
      <c r="E4" s="365"/>
      <c r="F4" s="365"/>
      <c r="G4" s="365"/>
      <c r="H4" s="365"/>
      <c r="I4" s="366"/>
      <c r="J4" s="299"/>
    </row>
    <row r="5" spans="1:10" ht="11.25" customHeight="1" x14ac:dyDescent="0.25">
      <c r="C5" s="300"/>
      <c r="D5" s="300"/>
      <c r="E5" s="300"/>
      <c r="F5" s="300"/>
      <c r="G5" s="300"/>
      <c r="H5" s="300"/>
      <c r="I5" s="300"/>
      <c r="J5" s="301"/>
    </row>
    <row r="6" spans="1:10" s="304" customFormat="1" ht="30" customHeight="1" x14ac:dyDescent="0.2">
      <c r="A6" s="302"/>
      <c r="B6" s="302"/>
      <c r="C6" s="332" t="s">
        <v>188</v>
      </c>
      <c r="D6" s="367" t="s">
        <v>320</v>
      </c>
      <c r="E6" s="367"/>
      <c r="F6" s="367"/>
      <c r="G6" s="367"/>
      <c r="H6" s="367"/>
      <c r="I6" s="367"/>
      <c r="J6" s="303"/>
    </row>
    <row r="7" spans="1:10" s="304" customFormat="1" ht="11.45" customHeight="1" x14ac:dyDescent="0.25">
      <c r="A7" s="302"/>
      <c r="B7" s="302"/>
      <c r="C7" s="300"/>
      <c r="D7" s="300"/>
      <c r="E7" s="300"/>
      <c r="F7" s="300"/>
      <c r="G7" s="300"/>
      <c r="H7" s="300"/>
      <c r="I7" s="300"/>
      <c r="J7" s="301"/>
    </row>
    <row r="8" spans="1:10" s="304" customFormat="1" ht="15.75" customHeight="1" x14ac:dyDescent="0.2">
      <c r="A8" s="302"/>
      <c r="B8" s="302"/>
      <c r="C8" s="139" t="s">
        <v>236</v>
      </c>
      <c r="D8" s="283" t="s">
        <v>321</v>
      </c>
      <c r="E8" s="305"/>
      <c r="F8" s="278" t="s">
        <v>189</v>
      </c>
      <c r="G8" s="306"/>
      <c r="H8" s="369" t="s">
        <v>322</v>
      </c>
      <c r="I8" s="370"/>
      <c r="J8" s="307"/>
    </row>
    <row r="9" spans="1:10" s="304" customFormat="1" ht="8.25" customHeight="1" x14ac:dyDescent="0.25">
      <c r="A9" s="302"/>
      <c r="B9" s="302"/>
      <c r="C9" s="300"/>
      <c r="D9" s="300"/>
      <c r="E9" s="300"/>
      <c r="F9" s="300"/>
      <c r="G9" s="300"/>
      <c r="H9" s="300"/>
      <c r="I9" s="300"/>
      <c r="J9" s="301"/>
    </row>
    <row r="10" spans="1:10" s="304" customFormat="1" ht="15.75" customHeight="1" x14ac:dyDescent="0.2">
      <c r="A10" s="302"/>
      <c r="B10" s="302"/>
      <c r="C10" s="368" t="s">
        <v>217</v>
      </c>
      <c r="D10" s="368"/>
      <c r="E10" s="368"/>
      <c r="F10" s="368"/>
      <c r="G10" s="368"/>
      <c r="H10" s="368"/>
      <c r="I10" s="368"/>
      <c r="J10" s="308"/>
    </row>
    <row r="11" spans="1:10" s="304" customFormat="1" ht="8.25" customHeight="1" x14ac:dyDescent="0.25">
      <c r="A11" s="302"/>
      <c r="B11" s="302"/>
      <c r="C11" s="300"/>
      <c r="D11" s="300"/>
      <c r="E11" s="300"/>
      <c r="F11" s="300"/>
      <c r="G11" s="300"/>
      <c r="H11" s="300"/>
      <c r="I11" s="300"/>
      <c r="J11" s="301"/>
    </row>
    <row r="12" spans="1:10" ht="15.75" customHeight="1" x14ac:dyDescent="0.2">
      <c r="C12" s="139" t="s">
        <v>33</v>
      </c>
      <c r="D12" s="305" t="s">
        <v>262</v>
      </c>
      <c r="E12" s="305"/>
      <c r="F12" s="305"/>
      <c r="G12" s="278" t="s">
        <v>8</v>
      </c>
      <c r="H12" s="305" t="s">
        <v>325</v>
      </c>
      <c r="I12" s="309"/>
      <c r="J12" s="310"/>
    </row>
    <row r="13" spans="1:10" ht="7.5" customHeight="1" x14ac:dyDescent="0.25">
      <c r="C13" s="300"/>
      <c r="D13" s="300"/>
      <c r="E13" s="300"/>
      <c r="F13" s="300"/>
      <c r="G13" s="300"/>
      <c r="H13" s="300"/>
      <c r="I13" s="300"/>
      <c r="J13" s="301"/>
    </row>
    <row r="14" spans="1:10" ht="15.75" customHeight="1" x14ac:dyDescent="0.2">
      <c r="C14" s="278" t="s">
        <v>9</v>
      </c>
      <c r="D14" s="305" t="s">
        <v>193</v>
      </c>
      <c r="E14" s="305"/>
      <c r="F14" s="305"/>
      <c r="G14" s="278" t="s">
        <v>10</v>
      </c>
      <c r="H14" s="311" t="s">
        <v>326</v>
      </c>
      <c r="I14" s="305"/>
      <c r="J14" s="307"/>
    </row>
    <row r="15" spans="1:10" ht="11.25" customHeight="1" x14ac:dyDescent="0.25">
      <c r="C15" s="300"/>
      <c r="D15" s="300"/>
      <c r="E15" s="300"/>
      <c r="F15" s="300"/>
      <c r="G15" s="300"/>
      <c r="H15" s="300"/>
      <c r="I15" s="300"/>
      <c r="J15" s="301"/>
    </row>
    <row r="16" spans="1:10" ht="33.75" x14ac:dyDescent="0.2">
      <c r="C16" s="277" t="s">
        <v>263</v>
      </c>
      <c r="D16" s="277" t="s">
        <v>181</v>
      </c>
      <c r="E16" s="277" t="s">
        <v>264</v>
      </c>
      <c r="F16" s="277" t="s">
        <v>182</v>
      </c>
      <c r="G16" s="277" t="s">
        <v>265</v>
      </c>
      <c r="H16" s="277" t="s">
        <v>266</v>
      </c>
      <c r="I16" s="277" t="s">
        <v>267</v>
      </c>
      <c r="J16" s="312"/>
    </row>
    <row r="17" spans="1:9" x14ac:dyDescent="0.2">
      <c r="A17" s="354">
        <v>15</v>
      </c>
      <c r="C17" s="342">
        <v>44211</v>
      </c>
      <c r="D17" s="340" t="s">
        <v>324</v>
      </c>
      <c r="E17" s="340" t="s">
        <v>324</v>
      </c>
      <c r="F17" s="340" t="s">
        <v>324</v>
      </c>
      <c r="G17" s="340" t="s">
        <v>324</v>
      </c>
      <c r="H17" s="340" t="s">
        <v>324</v>
      </c>
      <c r="I17" s="340" t="s">
        <v>324</v>
      </c>
    </row>
    <row r="18" spans="1:9" x14ac:dyDescent="0.2">
      <c r="A18" s="354"/>
      <c r="C18" s="342">
        <v>44211.041666666672</v>
      </c>
      <c r="D18" s="340" t="s">
        <v>324</v>
      </c>
      <c r="E18" s="340" t="s">
        <v>324</v>
      </c>
      <c r="F18" s="340" t="s">
        <v>324</v>
      </c>
      <c r="G18" s="340" t="s">
        <v>324</v>
      </c>
      <c r="H18" s="340" t="s">
        <v>324</v>
      </c>
      <c r="I18" s="340" t="s">
        <v>324</v>
      </c>
    </row>
    <row r="19" spans="1:9" x14ac:dyDescent="0.2">
      <c r="A19" s="354"/>
      <c r="C19" s="342">
        <v>44211.083333333328</v>
      </c>
      <c r="D19" s="340" t="s">
        <v>324</v>
      </c>
      <c r="E19" s="340" t="s">
        <v>324</v>
      </c>
      <c r="F19" s="340" t="s">
        <v>324</v>
      </c>
      <c r="G19" s="340" t="s">
        <v>324</v>
      </c>
      <c r="H19" s="340" t="s">
        <v>324</v>
      </c>
      <c r="I19" s="340" t="s">
        <v>324</v>
      </c>
    </row>
    <row r="20" spans="1:9" x14ac:dyDescent="0.2">
      <c r="A20" s="354"/>
      <c r="C20" s="342">
        <v>44211.125</v>
      </c>
      <c r="D20" s="340" t="s">
        <v>324</v>
      </c>
      <c r="E20" s="340" t="s">
        <v>324</v>
      </c>
      <c r="F20" s="340" t="s">
        <v>324</v>
      </c>
      <c r="G20" s="340" t="s">
        <v>324</v>
      </c>
      <c r="H20" s="340" t="s">
        <v>324</v>
      </c>
      <c r="I20" s="340" t="s">
        <v>324</v>
      </c>
    </row>
    <row r="21" spans="1:9" x14ac:dyDescent="0.2">
      <c r="A21" s="354"/>
      <c r="C21" s="342">
        <v>44211.166666666672</v>
      </c>
      <c r="D21" s="340" t="s">
        <v>324</v>
      </c>
      <c r="E21" s="340" t="s">
        <v>324</v>
      </c>
      <c r="F21" s="340" t="s">
        <v>324</v>
      </c>
      <c r="G21" s="340" t="s">
        <v>324</v>
      </c>
      <c r="H21" s="340" t="s">
        <v>324</v>
      </c>
      <c r="I21" s="340" t="s">
        <v>324</v>
      </c>
    </row>
    <row r="22" spans="1:9" x14ac:dyDescent="0.2">
      <c r="A22" s="354"/>
      <c r="C22" s="342">
        <v>44211.208333333328</v>
      </c>
      <c r="D22" s="340" t="s">
        <v>324</v>
      </c>
      <c r="E22" s="340" t="s">
        <v>324</v>
      </c>
      <c r="F22" s="340" t="s">
        <v>324</v>
      </c>
      <c r="G22" s="340" t="s">
        <v>324</v>
      </c>
      <c r="H22" s="340" t="s">
        <v>324</v>
      </c>
      <c r="I22" s="340" t="s">
        <v>324</v>
      </c>
    </row>
    <row r="23" spans="1:9" x14ac:dyDescent="0.2">
      <c r="A23" s="354"/>
      <c r="C23" s="342">
        <v>44211.25</v>
      </c>
      <c r="D23" s="340" t="s">
        <v>324</v>
      </c>
      <c r="E23" s="340" t="s">
        <v>324</v>
      </c>
      <c r="F23" s="340" t="s">
        <v>324</v>
      </c>
      <c r="G23" s="340" t="s">
        <v>324</v>
      </c>
      <c r="H23" s="340" t="s">
        <v>324</v>
      </c>
      <c r="I23" s="340" t="s">
        <v>324</v>
      </c>
    </row>
    <row r="24" spans="1:9" x14ac:dyDescent="0.2">
      <c r="A24" s="354"/>
      <c r="C24" s="342">
        <v>44211.291666666672</v>
      </c>
      <c r="D24" s="340" t="s">
        <v>324</v>
      </c>
      <c r="E24" s="340" t="s">
        <v>324</v>
      </c>
      <c r="F24" s="340" t="s">
        <v>324</v>
      </c>
      <c r="G24" s="340" t="s">
        <v>324</v>
      </c>
      <c r="H24" s="340" t="s">
        <v>324</v>
      </c>
      <c r="I24" s="340" t="s">
        <v>324</v>
      </c>
    </row>
    <row r="25" spans="1:9" x14ac:dyDescent="0.2">
      <c r="A25" s="354"/>
      <c r="C25" s="342">
        <v>44211.333333333328</v>
      </c>
      <c r="D25" s="340" t="s">
        <v>324</v>
      </c>
      <c r="E25" s="340" t="s">
        <v>324</v>
      </c>
      <c r="F25" s="340" t="s">
        <v>324</v>
      </c>
      <c r="G25" s="340" t="s">
        <v>324</v>
      </c>
      <c r="H25" s="340" t="s">
        <v>324</v>
      </c>
      <c r="I25" s="340" t="s">
        <v>324</v>
      </c>
    </row>
    <row r="26" spans="1:9" x14ac:dyDescent="0.2">
      <c r="A26" s="354"/>
      <c r="C26" s="342">
        <v>44211.375</v>
      </c>
      <c r="D26" s="340" t="s">
        <v>324</v>
      </c>
      <c r="E26" s="340" t="s">
        <v>324</v>
      </c>
      <c r="F26" s="340" t="s">
        <v>324</v>
      </c>
      <c r="G26" s="340" t="s">
        <v>324</v>
      </c>
      <c r="H26" s="340" t="s">
        <v>324</v>
      </c>
      <c r="I26" s="340" t="s">
        <v>324</v>
      </c>
    </row>
    <row r="27" spans="1:9" x14ac:dyDescent="0.2">
      <c r="A27" s="354"/>
      <c r="C27" s="342">
        <v>44211.416666666672</v>
      </c>
      <c r="D27" s="340" t="s">
        <v>324</v>
      </c>
      <c r="E27" s="340" t="s">
        <v>324</v>
      </c>
      <c r="F27" s="340" t="s">
        <v>324</v>
      </c>
      <c r="G27" s="340" t="s">
        <v>324</v>
      </c>
      <c r="H27" s="340" t="s">
        <v>324</v>
      </c>
      <c r="I27" s="340" t="s">
        <v>324</v>
      </c>
    </row>
    <row r="28" spans="1:9" x14ac:dyDescent="0.2">
      <c r="A28" s="354"/>
      <c r="C28" s="342">
        <v>44211.458333333328</v>
      </c>
      <c r="D28" s="340" t="s">
        <v>324</v>
      </c>
      <c r="E28" s="340" t="s">
        <v>324</v>
      </c>
      <c r="F28" s="340" t="s">
        <v>324</v>
      </c>
      <c r="G28" s="340" t="s">
        <v>324</v>
      </c>
      <c r="H28" s="340" t="s">
        <v>324</v>
      </c>
      <c r="I28" s="340" t="s">
        <v>324</v>
      </c>
    </row>
    <row r="29" spans="1:9" x14ac:dyDescent="0.2">
      <c r="A29" s="354"/>
      <c r="C29" s="342">
        <v>44211.5</v>
      </c>
      <c r="D29" s="340">
        <v>740.3</v>
      </c>
      <c r="E29" s="340">
        <v>0</v>
      </c>
      <c r="F29" s="340">
        <v>21.8</v>
      </c>
      <c r="G29" s="340">
        <v>54</v>
      </c>
      <c r="H29" s="340">
        <v>1.8</v>
      </c>
      <c r="I29" s="340">
        <v>249</v>
      </c>
    </row>
    <row r="30" spans="1:9" x14ac:dyDescent="0.2">
      <c r="A30" s="354"/>
      <c r="C30" s="342">
        <v>44211.541666666672</v>
      </c>
      <c r="D30" s="340">
        <v>739.7</v>
      </c>
      <c r="E30" s="340">
        <v>0</v>
      </c>
      <c r="F30" s="340">
        <v>21.4</v>
      </c>
      <c r="G30" s="340">
        <v>55</v>
      </c>
      <c r="H30" s="340">
        <v>2.7</v>
      </c>
      <c r="I30" s="340">
        <v>199</v>
      </c>
    </row>
    <row r="31" spans="1:9" x14ac:dyDescent="0.2">
      <c r="A31" s="354"/>
      <c r="C31" s="342">
        <v>44211.583333333328</v>
      </c>
      <c r="D31" s="340">
        <v>739</v>
      </c>
      <c r="E31" s="340">
        <v>0</v>
      </c>
      <c r="F31" s="340">
        <v>22.4</v>
      </c>
      <c r="G31" s="340">
        <v>52</v>
      </c>
      <c r="H31" s="340">
        <v>2.2000000000000002</v>
      </c>
      <c r="I31" s="340">
        <v>202</v>
      </c>
    </row>
    <row r="32" spans="1:9" x14ac:dyDescent="0.2">
      <c r="A32" s="354"/>
      <c r="C32" s="342">
        <v>44211.625</v>
      </c>
      <c r="D32" s="340">
        <v>738.5</v>
      </c>
      <c r="E32" s="340">
        <v>0</v>
      </c>
      <c r="F32" s="340">
        <v>23.5</v>
      </c>
      <c r="G32" s="340">
        <v>51</v>
      </c>
      <c r="H32" s="340">
        <v>2.2000000000000002</v>
      </c>
      <c r="I32" s="340">
        <v>214</v>
      </c>
    </row>
    <row r="33" spans="1:9" x14ac:dyDescent="0.2">
      <c r="A33" s="354"/>
      <c r="C33" s="342">
        <v>44211.666666666672</v>
      </c>
      <c r="D33" s="340">
        <v>738.1</v>
      </c>
      <c r="E33" s="340">
        <v>0</v>
      </c>
      <c r="F33" s="340">
        <v>22.1</v>
      </c>
      <c r="G33" s="340">
        <v>55</v>
      </c>
      <c r="H33" s="340">
        <v>2.2000000000000002</v>
      </c>
      <c r="I33" s="340">
        <v>166</v>
      </c>
    </row>
    <row r="34" spans="1:9" x14ac:dyDescent="0.2">
      <c r="A34" s="354"/>
      <c r="C34" s="342">
        <v>44211.708333333328</v>
      </c>
      <c r="D34" s="340">
        <v>738</v>
      </c>
      <c r="E34" s="340">
        <v>0</v>
      </c>
      <c r="F34" s="340">
        <v>20.2</v>
      </c>
      <c r="G34" s="340">
        <v>59</v>
      </c>
      <c r="H34" s="340">
        <v>2.2000000000000002</v>
      </c>
      <c r="I34" s="340">
        <v>201</v>
      </c>
    </row>
    <row r="35" spans="1:9" x14ac:dyDescent="0.2">
      <c r="A35" s="354"/>
      <c r="C35" s="342">
        <v>44211.75</v>
      </c>
      <c r="D35" s="340">
        <v>738.2</v>
      </c>
      <c r="E35" s="340">
        <v>0</v>
      </c>
      <c r="F35" s="340">
        <v>19.3</v>
      </c>
      <c r="G35" s="340">
        <v>61</v>
      </c>
      <c r="H35" s="340">
        <v>1.8</v>
      </c>
      <c r="I35" s="340">
        <v>183</v>
      </c>
    </row>
    <row r="36" spans="1:9" x14ac:dyDescent="0.2">
      <c r="A36" s="354"/>
      <c r="C36" s="342">
        <v>44211.791666666672</v>
      </c>
      <c r="D36" s="340">
        <v>738.6</v>
      </c>
      <c r="E36" s="340">
        <v>0</v>
      </c>
      <c r="F36" s="340">
        <v>18.2</v>
      </c>
      <c r="G36" s="340">
        <v>65</v>
      </c>
      <c r="H36" s="340">
        <v>1.3</v>
      </c>
      <c r="I36" s="340">
        <v>208</v>
      </c>
    </row>
    <row r="37" spans="1:9" x14ac:dyDescent="0.2">
      <c r="A37" s="354"/>
      <c r="C37" s="342">
        <v>44211.833333333328</v>
      </c>
      <c r="D37" s="340">
        <v>738.9</v>
      </c>
      <c r="E37" s="340">
        <v>0</v>
      </c>
      <c r="F37" s="340">
        <v>18</v>
      </c>
      <c r="G37" s="340">
        <v>66</v>
      </c>
      <c r="H37" s="340">
        <v>0.4</v>
      </c>
      <c r="I37" s="340">
        <v>228</v>
      </c>
    </row>
    <row r="38" spans="1:9" x14ac:dyDescent="0.2">
      <c r="A38" s="354"/>
      <c r="C38" s="342">
        <v>44211.875</v>
      </c>
      <c r="D38" s="340" t="s">
        <v>324</v>
      </c>
      <c r="E38" s="340">
        <v>0</v>
      </c>
      <c r="F38" s="340" t="s">
        <v>324</v>
      </c>
      <c r="G38" s="340" t="s">
        <v>324</v>
      </c>
      <c r="H38" s="340" t="s">
        <v>324</v>
      </c>
      <c r="I38" s="340" t="s">
        <v>324</v>
      </c>
    </row>
    <row r="39" spans="1:9" x14ac:dyDescent="0.2">
      <c r="A39" s="354"/>
      <c r="C39" s="342">
        <v>44211.916666666672</v>
      </c>
      <c r="D39" s="340">
        <v>739.1</v>
      </c>
      <c r="E39" s="340">
        <v>0</v>
      </c>
      <c r="F39" s="340">
        <v>17.899999999999999</v>
      </c>
      <c r="G39" s="340">
        <v>67</v>
      </c>
      <c r="H39" s="340">
        <v>0.9</v>
      </c>
      <c r="I39" s="340">
        <v>256</v>
      </c>
    </row>
    <row r="40" spans="1:9" x14ac:dyDescent="0.2">
      <c r="A40" s="354"/>
      <c r="C40" s="342">
        <v>44211.958333333328</v>
      </c>
      <c r="D40" s="340">
        <v>739.2</v>
      </c>
      <c r="E40" s="340">
        <v>0</v>
      </c>
      <c r="F40" s="340">
        <v>17.7</v>
      </c>
      <c r="G40" s="340">
        <v>68</v>
      </c>
      <c r="H40" s="340">
        <v>0</v>
      </c>
      <c r="I40" s="340">
        <v>243</v>
      </c>
    </row>
    <row r="41" spans="1:9" x14ac:dyDescent="0.2">
      <c r="A41" s="354">
        <v>16</v>
      </c>
      <c r="C41" s="342">
        <v>44212</v>
      </c>
      <c r="D41" s="340">
        <v>739</v>
      </c>
      <c r="E41" s="340">
        <v>0</v>
      </c>
      <c r="F41" s="340">
        <v>17.399999999999999</v>
      </c>
      <c r="G41" s="340">
        <v>70</v>
      </c>
      <c r="H41" s="340">
        <v>0.4</v>
      </c>
      <c r="I41" s="340">
        <v>220</v>
      </c>
    </row>
    <row r="42" spans="1:9" x14ac:dyDescent="0.2">
      <c r="A42" s="354"/>
      <c r="C42" s="342">
        <v>44212.041666666672</v>
      </c>
      <c r="D42" s="340">
        <v>738.6</v>
      </c>
      <c r="E42" s="340">
        <v>0</v>
      </c>
      <c r="F42" s="340">
        <v>17.3</v>
      </c>
      <c r="G42" s="340">
        <v>71</v>
      </c>
      <c r="H42" s="340">
        <v>0</v>
      </c>
      <c r="I42" s="340">
        <v>211</v>
      </c>
    </row>
    <row r="43" spans="1:9" x14ac:dyDescent="0.2">
      <c r="A43" s="354"/>
      <c r="C43" s="342">
        <v>44212.083333333328</v>
      </c>
      <c r="D43" s="340">
        <v>737.9</v>
      </c>
      <c r="E43" s="340">
        <v>0</v>
      </c>
      <c r="F43" s="340">
        <v>17.2</v>
      </c>
      <c r="G43" s="340">
        <v>72</v>
      </c>
      <c r="H43" s="340">
        <v>0</v>
      </c>
      <c r="I43" s="340">
        <v>211</v>
      </c>
    </row>
    <row r="44" spans="1:9" x14ac:dyDescent="0.2">
      <c r="A44" s="354"/>
      <c r="C44" s="342">
        <v>44212.125</v>
      </c>
      <c r="D44" s="340">
        <v>737.5</v>
      </c>
      <c r="E44" s="340">
        <v>0</v>
      </c>
      <c r="F44" s="340">
        <v>17</v>
      </c>
      <c r="G44" s="340">
        <v>73</v>
      </c>
      <c r="H44" s="340">
        <v>0</v>
      </c>
      <c r="I44" s="340">
        <v>211</v>
      </c>
    </row>
    <row r="45" spans="1:9" x14ac:dyDescent="0.2">
      <c r="A45" s="354"/>
      <c r="C45" s="342">
        <v>44212.166666666672</v>
      </c>
      <c r="D45" s="340">
        <v>737.5</v>
      </c>
      <c r="E45" s="340">
        <v>0</v>
      </c>
      <c r="F45" s="340">
        <v>16.899999999999999</v>
      </c>
      <c r="G45" s="340">
        <v>73</v>
      </c>
      <c r="H45" s="340">
        <v>0</v>
      </c>
      <c r="I45" s="340">
        <v>211</v>
      </c>
    </row>
    <row r="46" spans="1:9" x14ac:dyDescent="0.2">
      <c r="A46" s="354"/>
      <c r="C46" s="342">
        <v>44212.208333333328</v>
      </c>
      <c r="D46" s="340">
        <v>737.6</v>
      </c>
      <c r="E46" s="340">
        <v>0</v>
      </c>
      <c r="F46" s="340">
        <v>17.2</v>
      </c>
      <c r="G46" s="340">
        <v>74</v>
      </c>
      <c r="H46" s="340">
        <v>0.4</v>
      </c>
      <c r="I46" s="340">
        <v>240</v>
      </c>
    </row>
    <row r="47" spans="1:9" x14ac:dyDescent="0.2">
      <c r="A47" s="354"/>
      <c r="C47" s="342">
        <v>44212.25</v>
      </c>
      <c r="D47" s="340">
        <v>738.4</v>
      </c>
      <c r="E47" s="340">
        <v>0</v>
      </c>
      <c r="F47" s="340">
        <v>17.3</v>
      </c>
      <c r="G47" s="340">
        <v>73</v>
      </c>
      <c r="H47" s="340">
        <v>0.4</v>
      </c>
      <c r="I47" s="340">
        <v>222</v>
      </c>
    </row>
    <row r="48" spans="1:9" x14ac:dyDescent="0.2">
      <c r="A48" s="354"/>
      <c r="C48" s="342">
        <v>44212.291666666672</v>
      </c>
      <c r="D48" s="340">
        <v>738.7</v>
      </c>
      <c r="E48" s="340">
        <v>0</v>
      </c>
      <c r="F48" s="340">
        <v>17.7</v>
      </c>
      <c r="G48" s="340">
        <v>72</v>
      </c>
      <c r="H48" s="340">
        <v>0.4</v>
      </c>
      <c r="I48" s="340">
        <v>231</v>
      </c>
    </row>
    <row r="49" spans="1:9" x14ac:dyDescent="0.2">
      <c r="A49" s="354"/>
      <c r="C49" s="342">
        <v>44212.333333333328</v>
      </c>
      <c r="D49" s="340">
        <v>739</v>
      </c>
      <c r="E49" s="340">
        <v>0</v>
      </c>
      <c r="F49" s="340">
        <v>18.2</v>
      </c>
      <c r="G49" s="340">
        <v>70</v>
      </c>
      <c r="H49" s="340">
        <v>0.9</v>
      </c>
      <c r="I49" s="340">
        <v>196</v>
      </c>
    </row>
    <row r="50" spans="1:9" x14ac:dyDescent="0.2">
      <c r="A50" s="354"/>
      <c r="C50" s="342">
        <v>44212.375</v>
      </c>
      <c r="D50" s="340" t="s">
        <v>331</v>
      </c>
      <c r="E50" s="340">
        <v>0</v>
      </c>
      <c r="F50" s="340" t="s">
        <v>341</v>
      </c>
      <c r="G50" s="340">
        <v>70</v>
      </c>
      <c r="H50" s="340" t="s">
        <v>354</v>
      </c>
      <c r="I50" s="340">
        <v>203</v>
      </c>
    </row>
    <row r="51" spans="1:9" x14ac:dyDescent="0.2">
      <c r="A51" s="354"/>
      <c r="C51" s="342">
        <v>44212.416666666672</v>
      </c>
      <c r="D51" s="340" t="s">
        <v>332</v>
      </c>
      <c r="E51" s="340">
        <v>0</v>
      </c>
      <c r="F51" s="340" t="s">
        <v>342</v>
      </c>
      <c r="G51" s="340">
        <v>69</v>
      </c>
      <c r="H51" s="340" t="s">
        <v>355</v>
      </c>
      <c r="I51" s="340">
        <v>234</v>
      </c>
    </row>
    <row r="52" spans="1:9" x14ac:dyDescent="0.2">
      <c r="A52" s="354"/>
      <c r="C52" s="342">
        <v>44212.458333333328</v>
      </c>
      <c r="D52" s="340" t="s">
        <v>331</v>
      </c>
      <c r="E52" s="340">
        <v>0</v>
      </c>
      <c r="F52" s="340" t="s">
        <v>343</v>
      </c>
      <c r="G52" s="340">
        <v>62</v>
      </c>
      <c r="H52" s="340" t="s">
        <v>355</v>
      </c>
      <c r="I52" s="340">
        <v>206</v>
      </c>
    </row>
    <row r="53" spans="1:9" x14ac:dyDescent="0.2">
      <c r="A53" s="354"/>
      <c r="C53" s="342">
        <v>44212.5</v>
      </c>
      <c r="D53" s="340">
        <v>739</v>
      </c>
      <c r="E53" s="340">
        <v>0</v>
      </c>
      <c r="F53" s="340" t="s">
        <v>344</v>
      </c>
      <c r="G53" s="340">
        <v>54</v>
      </c>
      <c r="H53" s="340" t="s">
        <v>356</v>
      </c>
      <c r="I53" s="340">
        <v>206</v>
      </c>
    </row>
    <row r="54" spans="1:9" x14ac:dyDescent="0.2">
      <c r="A54" s="354"/>
      <c r="C54" s="342">
        <v>44212.541666666672</v>
      </c>
      <c r="D54" s="340" t="s">
        <v>333</v>
      </c>
      <c r="E54" s="340">
        <v>0</v>
      </c>
      <c r="F54" s="340" t="s">
        <v>345</v>
      </c>
      <c r="G54" s="340">
        <v>50</v>
      </c>
      <c r="H54" s="340" t="s">
        <v>356</v>
      </c>
      <c r="I54" s="340">
        <v>242</v>
      </c>
    </row>
    <row r="55" spans="1:9" x14ac:dyDescent="0.2">
      <c r="A55" s="354"/>
      <c r="C55" s="342">
        <v>44212.583333333328</v>
      </c>
      <c r="D55" s="340" t="s">
        <v>334</v>
      </c>
      <c r="E55" s="340">
        <v>0</v>
      </c>
      <c r="F55" s="340" t="s">
        <v>346</v>
      </c>
      <c r="G55" s="340">
        <v>51</v>
      </c>
      <c r="H55" s="340" t="s">
        <v>357</v>
      </c>
      <c r="I55" s="340">
        <v>127</v>
      </c>
    </row>
    <row r="56" spans="1:9" x14ac:dyDescent="0.2">
      <c r="A56" s="354"/>
      <c r="C56" s="342">
        <v>44212.625</v>
      </c>
      <c r="D56" s="340" t="s">
        <v>335</v>
      </c>
      <c r="E56" s="340">
        <v>0</v>
      </c>
      <c r="F56" s="340" t="s">
        <v>346</v>
      </c>
      <c r="G56" s="340">
        <v>51</v>
      </c>
      <c r="H56" s="340" t="s">
        <v>357</v>
      </c>
      <c r="I56" s="340">
        <v>220</v>
      </c>
    </row>
    <row r="57" spans="1:9" x14ac:dyDescent="0.2">
      <c r="A57" s="354"/>
      <c r="C57" s="342">
        <v>44212.666666666672</v>
      </c>
      <c r="D57" s="340" t="s">
        <v>324</v>
      </c>
      <c r="E57" s="340">
        <v>0</v>
      </c>
      <c r="F57" s="340" t="s">
        <v>324</v>
      </c>
      <c r="G57" s="340" t="s">
        <v>324</v>
      </c>
      <c r="H57" s="340" t="s">
        <v>324</v>
      </c>
      <c r="I57" s="340" t="s">
        <v>324</v>
      </c>
    </row>
    <row r="58" spans="1:9" x14ac:dyDescent="0.2">
      <c r="A58" s="354"/>
      <c r="C58" s="342">
        <v>44212.708333333328</v>
      </c>
      <c r="D58" s="340" t="s">
        <v>336</v>
      </c>
      <c r="E58" s="340">
        <v>0</v>
      </c>
      <c r="F58" s="340" t="s">
        <v>347</v>
      </c>
      <c r="G58" s="340">
        <v>55</v>
      </c>
      <c r="H58" s="340" t="s">
        <v>358</v>
      </c>
      <c r="I58" s="340">
        <v>202</v>
      </c>
    </row>
    <row r="59" spans="1:9" x14ac:dyDescent="0.2">
      <c r="A59" s="354"/>
      <c r="C59" s="342">
        <v>44212.75</v>
      </c>
      <c r="D59" s="340" t="s">
        <v>337</v>
      </c>
      <c r="E59" s="340">
        <v>0</v>
      </c>
      <c r="F59" s="340" t="s">
        <v>348</v>
      </c>
      <c r="G59" s="340">
        <v>57</v>
      </c>
      <c r="H59" s="340" t="s">
        <v>355</v>
      </c>
      <c r="I59" s="340">
        <v>199</v>
      </c>
    </row>
    <row r="60" spans="1:9" x14ac:dyDescent="0.2">
      <c r="A60" s="354"/>
      <c r="C60" s="342">
        <v>44212.791666666672</v>
      </c>
      <c r="D60" s="340" t="s">
        <v>338</v>
      </c>
      <c r="E60" s="340">
        <v>0</v>
      </c>
      <c r="F60" s="340" t="s">
        <v>349</v>
      </c>
      <c r="G60" s="340">
        <v>61</v>
      </c>
      <c r="H60" s="340" t="s">
        <v>354</v>
      </c>
      <c r="I60" s="340">
        <v>251</v>
      </c>
    </row>
    <row r="61" spans="1:9" x14ac:dyDescent="0.2">
      <c r="A61" s="354"/>
      <c r="C61" s="342">
        <v>44212.833333333328</v>
      </c>
      <c r="D61" s="340" t="s">
        <v>339</v>
      </c>
      <c r="E61" s="340">
        <v>0</v>
      </c>
      <c r="F61" s="340" t="s">
        <v>350</v>
      </c>
      <c r="G61" s="340">
        <v>62</v>
      </c>
      <c r="H61" s="340" t="s">
        <v>359</v>
      </c>
      <c r="I61" s="340">
        <v>187</v>
      </c>
    </row>
    <row r="62" spans="1:9" x14ac:dyDescent="0.2">
      <c r="A62" s="354"/>
      <c r="C62" s="342">
        <v>44212.875</v>
      </c>
      <c r="D62" s="340" t="s">
        <v>331</v>
      </c>
      <c r="E62" s="340">
        <v>0</v>
      </c>
      <c r="F62" s="340" t="s">
        <v>351</v>
      </c>
      <c r="G62" s="340">
        <v>64</v>
      </c>
      <c r="H62" s="340" t="s">
        <v>359</v>
      </c>
      <c r="I62" s="340">
        <v>181</v>
      </c>
    </row>
    <row r="63" spans="1:9" x14ac:dyDescent="0.2">
      <c r="A63" s="354"/>
      <c r="C63" s="342">
        <v>44212.916666666672</v>
      </c>
      <c r="D63" s="340" t="s">
        <v>340</v>
      </c>
      <c r="E63" s="340">
        <v>0</v>
      </c>
      <c r="F63" s="340" t="s">
        <v>352</v>
      </c>
      <c r="G63" s="340">
        <v>66</v>
      </c>
      <c r="H63" s="340" t="s">
        <v>359</v>
      </c>
      <c r="I63" s="340">
        <v>191</v>
      </c>
    </row>
    <row r="64" spans="1:9" x14ac:dyDescent="0.2">
      <c r="A64" s="354"/>
      <c r="C64" s="342">
        <v>44212.958333333328</v>
      </c>
      <c r="D64" s="340" t="s">
        <v>340</v>
      </c>
      <c r="E64" s="340">
        <v>0</v>
      </c>
      <c r="F64" s="340" t="s">
        <v>353</v>
      </c>
      <c r="G64" s="340">
        <v>68</v>
      </c>
      <c r="H64" s="340" t="s">
        <v>359</v>
      </c>
      <c r="I64" s="340">
        <v>202</v>
      </c>
    </row>
    <row r="65" spans="1:9" x14ac:dyDescent="0.2">
      <c r="A65" s="354">
        <v>17</v>
      </c>
      <c r="B65" s="345"/>
      <c r="C65" s="342">
        <v>44547</v>
      </c>
      <c r="D65" s="340" t="s">
        <v>365</v>
      </c>
      <c r="E65" s="340">
        <v>0</v>
      </c>
      <c r="F65" s="340" t="s">
        <v>372</v>
      </c>
      <c r="G65" s="340">
        <v>69</v>
      </c>
      <c r="H65" s="340" t="s">
        <v>384</v>
      </c>
      <c r="I65" s="340">
        <v>227</v>
      </c>
    </row>
    <row r="66" spans="1:9" x14ac:dyDescent="0.2">
      <c r="A66" s="354"/>
      <c r="B66" s="345"/>
      <c r="C66" s="342">
        <v>44547.041666666664</v>
      </c>
      <c r="D66" s="340">
        <v>739</v>
      </c>
      <c r="E66" s="340">
        <v>0</v>
      </c>
      <c r="F66" s="340" t="s">
        <v>373</v>
      </c>
      <c r="G66" s="340">
        <v>71</v>
      </c>
      <c r="H66" s="340">
        <v>0</v>
      </c>
      <c r="I66" s="340">
        <v>227</v>
      </c>
    </row>
    <row r="67" spans="1:9" x14ac:dyDescent="0.2">
      <c r="A67" s="354"/>
      <c r="B67" s="345"/>
      <c r="C67" s="342">
        <v>44547.083333333336</v>
      </c>
      <c r="D67" s="340" t="s">
        <v>333</v>
      </c>
      <c r="E67" s="340">
        <v>0</v>
      </c>
      <c r="F67" s="340" t="s">
        <v>374</v>
      </c>
      <c r="G67" s="340">
        <v>72</v>
      </c>
      <c r="H67" s="340" t="s">
        <v>359</v>
      </c>
      <c r="I67" s="340">
        <v>201</v>
      </c>
    </row>
    <row r="68" spans="1:9" x14ac:dyDescent="0.2">
      <c r="A68" s="354"/>
      <c r="B68" s="345"/>
      <c r="C68" s="342">
        <v>44547.125</v>
      </c>
      <c r="D68" s="340" t="s">
        <v>333</v>
      </c>
      <c r="E68" s="340">
        <v>0</v>
      </c>
      <c r="F68" s="340" t="s">
        <v>375</v>
      </c>
      <c r="G68" s="340">
        <v>72</v>
      </c>
      <c r="H68" s="340">
        <v>0</v>
      </c>
      <c r="I68" s="340">
        <v>184</v>
      </c>
    </row>
    <row r="69" spans="1:9" x14ac:dyDescent="0.2">
      <c r="A69" s="354"/>
      <c r="B69" s="345"/>
      <c r="C69" s="342">
        <v>44547.166666666664</v>
      </c>
      <c r="D69" s="340" t="s">
        <v>366</v>
      </c>
      <c r="E69" s="340">
        <v>0</v>
      </c>
      <c r="F69" s="340" t="s">
        <v>374</v>
      </c>
      <c r="G69" s="340">
        <v>73</v>
      </c>
      <c r="H69" s="340">
        <v>0</v>
      </c>
      <c r="I69" s="340">
        <v>192</v>
      </c>
    </row>
    <row r="70" spans="1:9" x14ac:dyDescent="0.2">
      <c r="A70" s="354"/>
      <c r="B70" s="345"/>
      <c r="C70" s="342">
        <v>44547.208333333336</v>
      </c>
      <c r="D70" s="340" t="s">
        <v>339</v>
      </c>
      <c r="E70" s="340">
        <v>0</v>
      </c>
      <c r="F70" s="340"/>
      <c r="G70" s="340">
        <v>72</v>
      </c>
      <c r="H70" s="340" t="s">
        <v>384</v>
      </c>
      <c r="I70" s="340">
        <v>215</v>
      </c>
    </row>
    <row r="71" spans="1:9" x14ac:dyDescent="0.2">
      <c r="A71" s="354"/>
      <c r="B71" s="345"/>
      <c r="C71" s="342">
        <v>44547.25</v>
      </c>
      <c r="D71" s="340" t="s">
        <v>367</v>
      </c>
      <c r="E71" s="340">
        <v>0</v>
      </c>
      <c r="F71" s="340" t="s">
        <v>375</v>
      </c>
      <c r="G71" s="340">
        <v>73</v>
      </c>
      <c r="H71" s="340">
        <v>0</v>
      </c>
      <c r="I71" s="340">
        <v>215</v>
      </c>
    </row>
    <row r="72" spans="1:9" x14ac:dyDescent="0.2">
      <c r="A72" s="354"/>
      <c r="B72" s="345"/>
      <c r="C72" s="342">
        <v>44547.291666666664</v>
      </c>
      <c r="D72" s="340" t="s">
        <v>368</v>
      </c>
      <c r="E72" s="340">
        <v>0</v>
      </c>
      <c r="F72" s="340" t="s">
        <v>376</v>
      </c>
      <c r="G72" s="340">
        <v>71</v>
      </c>
      <c r="H72" s="340" t="s">
        <v>354</v>
      </c>
      <c r="I72" s="340">
        <v>225</v>
      </c>
    </row>
    <row r="73" spans="1:9" x14ac:dyDescent="0.2">
      <c r="A73" s="354"/>
      <c r="B73" s="345"/>
      <c r="C73" s="342">
        <v>44547.333333333336</v>
      </c>
      <c r="D73" s="340">
        <v>740</v>
      </c>
      <c r="E73" s="340">
        <v>0</v>
      </c>
      <c r="F73" s="340" t="s">
        <v>349</v>
      </c>
      <c r="G73" s="340">
        <v>64</v>
      </c>
      <c r="H73" s="340" t="s">
        <v>355</v>
      </c>
      <c r="I73" s="340">
        <v>200</v>
      </c>
    </row>
    <row r="74" spans="1:9" x14ac:dyDescent="0.2">
      <c r="A74" s="354"/>
      <c r="B74" s="345"/>
      <c r="C74" s="342">
        <v>44547.375</v>
      </c>
      <c r="D74" s="340" t="s">
        <v>369</v>
      </c>
      <c r="E74" s="340">
        <v>0</v>
      </c>
      <c r="F74" s="340" t="s">
        <v>349</v>
      </c>
      <c r="G74" s="340">
        <v>63</v>
      </c>
      <c r="H74" s="340" t="s">
        <v>355</v>
      </c>
      <c r="I74" s="340">
        <v>208</v>
      </c>
    </row>
    <row r="75" spans="1:9" x14ac:dyDescent="0.2">
      <c r="A75" s="354"/>
      <c r="B75" s="345"/>
      <c r="C75" s="342">
        <v>44547.41666678241</v>
      </c>
      <c r="D75" s="340" t="s">
        <v>414</v>
      </c>
      <c r="E75" s="340" t="s">
        <v>414</v>
      </c>
      <c r="F75" s="340" t="s">
        <v>414</v>
      </c>
      <c r="G75" s="340" t="s">
        <v>414</v>
      </c>
      <c r="H75" s="340" t="s">
        <v>414</v>
      </c>
      <c r="I75" s="340" t="s">
        <v>414</v>
      </c>
    </row>
    <row r="76" spans="1:9" x14ac:dyDescent="0.2">
      <c r="A76" s="354"/>
      <c r="B76" s="345"/>
      <c r="C76" s="342">
        <v>44547.458333333336</v>
      </c>
      <c r="D76" s="340">
        <v>740</v>
      </c>
      <c r="E76" s="340">
        <v>0</v>
      </c>
      <c r="F76" s="340" t="s">
        <v>377</v>
      </c>
      <c r="G76" s="340">
        <v>63</v>
      </c>
      <c r="H76" s="340" t="s">
        <v>356</v>
      </c>
      <c r="I76" s="340">
        <v>189</v>
      </c>
    </row>
    <row r="77" spans="1:9" x14ac:dyDescent="0.2">
      <c r="A77" s="354"/>
      <c r="B77" s="345"/>
      <c r="C77" s="342">
        <v>44547.5</v>
      </c>
      <c r="D77" s="340" t="s">
        <v>340</v>
      </c>
      <c r="E77" s="340">
        <v>0</v>
      </c>
      <c r="F77" s="340">
        <v>20</v>
      </c>
      <c r="G77" s="340">
        <v>62</v>
      </c>
      <c r="H77" s="340" t="s">
        <v>356</v>
      </c>
      <c r="I77" s="340">
        <v>201</v>
      </c>
    </row>
    <row r="78" spans="1:9" x14ac:dyDescent="0.2">
      <c r="A78" s="354"/>
      <c r="B78" s="345"/>
      <c r="C78" s="342">
        <v>44547.541666666664</v>
      </c>
      <c r="D78" s="340" t="s">
        <v>331</v>
      </c>
      <c r="E78" s="340">
        <v>0</v>
      </c>
      <c r="F78" s="340" t="s">
        <v>378</v>
      </c>
      <c r="G78" s="340">
        <v>59</v>
      </c>
      <c r="H78" s="340" t="s">
        <v>356</v>
      </c>
      <c r="I78" s="340">
        <v>216</v>
      </c>
    </row>
    <row r="79" spans="1:9" x14ac:dyDescent="0.2">
      <c r="A79" s="354"/>
      <c r="B79" s="345"/>
      <c r="C79" s="342">
        <v>44547.583333333336</v>
      </c>
      <c r="D79" s="340" t="s">
        <v>370</v>
      </c>
      <c r="E79" s="340">
        <v>0</v>
      </c>
      <c r="F79" s="340" t="s">
        <v>379</v>
      </c>
      <c r="G79" s="340">
        <v>60</v>
      </c>
      <c r="H79" s="340" t="s">
        <v>356</v>
      </c>
      <c r="I79" s="340">
        <v>191</v>
      </c>
    </row>
    <row r="80" spans="1:9" x14ac:dyDescent="0.2">
      <c r="A80" s="354"/>
      <c r="B80" s="345"/>
      <c r="C80" s="342">
        <v>44547.625</v>
      </c>
      <c r="D80" s="340" t="s">
        <v>339</v>
      </c>
      <c r="E80" s="340">
        <v>0</v>
      </c>
      <c r="F80" s="340" t="s">
        <v>380</v>
      </c>
      <c r="G80" s="340">
        <v>58</v>
      </c>
      <c r="H80" s="340" t="s">
        <v>358</v>
      </c>
      <c r="I80" s="340">
        <v>167</v>
      </c>
    </row>
    <row r="81" spans="1:9" x14ac:dyDescent="0.2">
      <c r="A81" s="354"/>
      <c r="B81" s="345"/>
      <c r="C81" s="342">
        <v>44547.666666666664</v>
      </c>
      <c r="D81" s="340">
        <v>738</v>
      </c>
      <c r="E81" s="340">
        <v>0</v>
      </c>
      <c r="F81" s="340">
        <v>21</v>
      </c>
      <c r="G81" s="340">
        <v>57</v>
      </c>
      <c r="H81" s="340" t="s">
        <v>358</v>
      </c>
      <c r="I81" s="340">
        <v>223</v>
      </c>
    </row>
    <row r="82" spans="1:9" x14ac:dyDescent="0.2">
      <c r="A82" s="354"/>
      <c r="B82" s="345"/>
      <c r="C82" s="342">
        <v>44547.708333333336</v>
      </c>
      <c r="D82" s="340" t="s">
        <v>334</v>
      </c>
      <c r="E82" s="340">
        <v>0</v>
      </c>
      <c r="F82" s="340" t="s">
        <v>381</v>
      </c>
      <c r="G82" s="340">
        <v>57</v>
      </c>
      <c r="H82" s="340" t="s">
        <v>355</v>
      </c>
      <c r="I82" s="340">
        <v>179</v>
      </c>
    </row>
    <row r="83" spans="1:9" x14ac:dyDescent="0.2">
      <c r="A83" s="354"/>
      <c r="B83" s="345"/>
      <c r="C83" s="342">
        <v>44547.75</v>
      </c>
      <c r="D83" s="340" t="s">
        <v>366</v>
      </c>
      <c r="E83" s="340">
        <v>0</v>
      </c>
      <c r="F83" s="340" t="s">
        <v>350</v>
      </c>
      <c r="G83" s="340">
        <v>60</v>
      </c>
      <c r="H83" s="340" t="s">
        <v>355</v>
      </c>
      <c r="I83" s="340">
        <v>230</v>
      </c>
    </row>
    <row r="84" spans="1:9" x14ac:dyDescent="0.2">
      <c r="A84" s="354"/>
      <c r="B84" s="345"/>
      <c r="C84" s="342">
        <v>44547.791666666664</v>
      </c>
      <c r="D84" s="340" t="s">
        <v>371</v>
      </c>
      <c r="E84" s="340">
        <v>0</v>
      </c>
      <c r="F84" s="340" t="s">
        <v>376</v>
      </c>
      <c r="G84" s="340">
        <v>63</v>
      </c>
      <c r="H84" s="340" t="s">
        <v>354</v>
      </c>
      <c r="I84" s="340">
        <v>162</v>
      </c>
    </row>
    <row r="85" spans="1:9" x14ac:dyDescent="0.2">
      <c r="A85" s="354"/>
      <c r="B85" s="345"/>
      <c r="C85" s="342">
        <v>44547.833333333336</v>
      </c>
      <c r="D85" s="340" t="s">
        <v>370</v>
      </c>
      <c r="E85" s="340">
        <v>0</v>
      </c>
      <c r="F85" s="340" t="s">
        <v>353</v>
      </c>
      <c r="G85" s="340">
        <v>65</v>
      </c>
      <c r="H85" s="340" t="s">
        <v>359</v>
      </c>
      <c r="I85" s="340">
        <v>204</v>
      </c>
    </row>
    <row r="86" spans="1:9" x14ac:dyDescent="0.2">
      <c r="A86" s="354"/>
      <c r="B86" s="345"/>
      <c r="C86" s="342">
        <v>44547.875</v>
      </c>
      <c r="D86" s="340" t="s">
        <v>368</v>
      </c>
      <c r="E86" s="340">
        <v>0</v>
      </c>
      <c r="F86" s="340" t="s">
        <v>374</v>
      </c>
      <c r="G86" s="340">
        <v>66</v>
      </c>
      <c r="H86" s="340" t="s">
        <v>359</v>
      </c>
      <c r="I86" s="340">
        <v>183</v>
      </c>
    </row>
    <row r="87" spans="1:9" x14ac:dyDescent="0.2">
      <c r="A87" s="354"/>
      <c r="B87" s="345"/>
      <c r="C87" s="342">
        <v>44547.916666666664</v>
      </c>
      <c r="D87" s="340" t="s">
        <v>365</v>
      </c>
      <c r="E87" s="340">
        <v>0</v>
      </c>
      <c r="F87" s="340" t="s">
        <v>382</v>
      </c>
      <c r="G87" s="340">
        <v>68</v>
      </c>
      <c r="H87" s="340" t="s">
        <v>359</v>
      </c>
      <c r="I87" s="340">
        <v>202</v>
      </c>
    </row>
    <row r="88" spans="1:9" x14ac:dyDescent="0.2">
      <c r="A88" s="354"/>
      <c r="B88" s="345"/>
      <c r="C88" s="342">
        <v>44547.958333333336</v>
      </c>
      <c r="D88" s="340" t="s">
        <v>368</v>
      </c>
      <c r="E88" s="340">
        <v>0</v>
      </c>
      <c r="F88" s="340" t="s">
        <v>383</v>
      </c>
      <c r="G88" s="340">
        <v>70</v>
      </c>
      <c r="H88" s="340" t="s">
        <v>384</v>
      </c>
      <c r="I88" s="340">
        <v>231</v>
      </c>
    </row>
    <row r="89" spans="1:9" x14ac:dyDescent="0.2">
      <c r="A89" s="354">
        <v>18</v>
      </c>
      <c r="B89" s="345"/>
      <c r="C89" s="342">
        <v>44548</v>
      </c>
      <c r="D89" s="340" t="s">
        <v>414</v>
      </c>
      <c r="E89" s="340" t="s">
        <v>414</v>
      </c>
      <c r="F89" s="340" t="s">
        <v>414</v>
      </c>
      <c r="G89" s="340" t="s">
        <v>414</v>
      </c>
      <c r="H89" s="340" t="s">
        <v>414</v>
      </c>
      <c r="I89" s="340" t="s">
        <v>414</v>
      </c>
    </row>
    <row r="90" spans="1:9" x14ac:dyDescent="0.2">
      <c r="A90" s="354"/>
      <c r="B90" s="345"/>
      <c r="C90" s="342">
        <v>44548.041666666664</v>
      </c>
      <c r="D90" s="340" t="s">
        <v>333</v>
      </c>
      <c r="E90" s="340">
        <v>0</v>
      </c>
      <c r="F90" s="340" t="s">
        <v>388</v>
      </c>
      <c r="G90" s="340">
        <v>71</v>
      </c>
      <c r="H90" s="340" t="s">
        <v>384</v>
      </c>
      <c r="I90" s="340">
        <v>207</v>
      </c>
    </row>
    <row r="91" spans="1:9" x14ac:dyDescent="0.2">
      <c r="A91" s="354"/>
      <c r="B91" s="345"/>
      <c r="C91" s="342">
        <v>44548.083333333336</v>
      </c>
      <c r="D91" s="340" t="s">
        <v>334</v>
      </c>
      <c r="E91" s="340">
        <v>0</v>
      </c>
      <c r="F91" s="340" t="s">
        <v>388</v>
      </c>
      <c r="G91" s="340">
        <v>72</v>
      </c>
      <c r="H91" s="340">
        <v>0</v>
      </c>
      <c r="I91" s="340">
        <v>222</v>
      </c>
    </row>
    <row r="92" spans="1:9" x14ac:dyDescent="0.2">
      <c r="A92" s="354"/>
      <c r="B92" s="345"/>
      <c r="C92" s="342">
        <v>44548.125</v>
      </c>
      <c r="D92" s="340" t="s">
        <v>337</v>
      </c>
      <c r="E92" s="340">
        <v>0</v>
      </c>
      <c r="F92" s="340" t="s">
        <v>389</v>
      </c>
      <c r="G92" s="340">
        <v>72</v>
      </c>
      <c r="H92" s="340">
        <v>0</v>
      </c>
      <c r="I92" s="340">
        <v>222</v>
      </c>
    </row>
    <row r="93" spans="1:9" x14ac:dyDescent="0.2">
      <c r="A93" s="354"/>
      <c r="B93" s="345"/>
      <c r="C93" s="342">
        <v>44548.166666666664</v>
      </c>
      <c r="D93" s="340" t="s">
        <v>385</v>
      </c>
      <c r="E93" s="340">
        <v>0</v>
      </c>
      <c r="F93" s="340" t="s">
        <v>390</v>
      </c>
      <c r="G93" s="340">
        <v>73</v>
      </c>
      <c r="H93" s="340">
        <v>0</v>
      </c>
      <c r="I93" s="340">
        <v>222</v>
      </c>
    </row>
    <row r="94" spans="1:9" x14ac:dyDescent="0.2">
      <c r="A94" s="354"/>
      <c r="B94" s="345"/>
      <c r="C94" s="342">
        <v>44548.208333333336</v>
      </c>
      <c r="D94" s="340" t="s">
        <v>337</v>
      </c>
      <c r="E94" s="340">
        <v>0</v>
      </c>
      <c r="F94" s="340" t="s">
        <v>390</v>
      </c>
      <c r="G94" s="340">
        <v>74</v>
      </c>
      <c r="H94" s="340" t="s">
        <v>384</v>
      </c>
      <c r="I94" s="340">
        <v>222</v>
      </c>
    </row>
    <row r="95" spans="1:9" x14ac:dyDescent="0.2">
      <c r="A95" s="354"/>
      <c r="B95" s="345"/>
      <c r="C95" s="342">
        <v>44548.25</v>
      </c>
      <c r="D95" s="340" t="s">
        <v>339</v>
      </c>
      <c r="E95" s="340">
        <v>0</v>
      </c>
      <c r="F95" s="340" t="s">
        <v>391</v>
      </c>
      <c r="G95" s="340">
        <v>75</v>
      </c>
      <c r="H95" s="340">
        <v>0</v>
      </c>
      <c r="I95" s="340">
        <v>222</v>
      </c>
    </row>
    <row r="96" spans="1:9" x14ac:dyDescent="0.2">
      <c r="A96" s="354"/>
      <c r="B96" s="345"/>
      <c r="C96" s="342">
        <v>44548.291666666664</v>
      </c>
      <c r="D96" s="340">
        <v>739</v>
      </c>
      <c r="E96" s="340">
        <v>0</v>
      </c>
      <c r="F96" s="340" t="s">
        <v>375</v>
      </c>
      <c r="G96" s="340">
        <v>75</v>
      </c>
      <c r="H96" s="340">
        <v>0</v>
      </c>
      <c r="I96" s="340">
        <v>222</v>
      </c>
    </row>
    <row r="97" spans="1:9" x14ac:dyDescent="0.2">
      <c r="A97" s="354"/>
      <c r="B97" s="345"/>
      <c r="C97" s="342">
        <v>44548.333333333336</v>
      </c>
      <c r="D97" s="340">
        <v>739</v>
      </c>
      <c r="E97" s="340">
        <v>0</v>
      </c>
      <c r="F97" s="340" t="s">
        <v>392</v>
      </c>
      <c r="G97" s="340">
        <v>67</v>
      </c>
      <c r="H97" s="340" t="s">
        <v>354</v>
      </c>
      <c r="I97" s="340">
        <v>182</v>
      </c>
    </row>
    <row r="98" spans="1:9" x14ac:dyDescent="0.2">
      <c r="A98" s="354"/>
      <c r="B98" s="345"/>
      <c r="C98" s="342">
        <v>44548.375</v>
      </c>
      <c r="D98" s="340" t="s">
        <v>370</v>
      </c>
      <c r="E98" s="340">
        <v>0</v>
      </c>
      <c r="F98" s="340" t="s">
        <v>348</v>
      </c>
      <c r="G98" s="340">
        <v>60</v>
      </c>
      <c r="H98" s="340" t="s">
        <v>354</v>
      </c>
      <c r="I98" s="340">
        <v>228</v>
      </c>
    </row>
    <row r="99" spans="1:9" x14ac:dyDescent="0.2">
      <c r="A99" s="354"/>
      <c r="B99" s="345"/>
      <c r="C99" s="342">
        <v>44548.416666666664</v>
      </c>
      <c r="D99" s="340" t="s">
        <v>331</v>
      </c>
      <c r="E99" s="340">
        <v>0</v>
      </c>
      <c r="F99" s="340" t="s">
        <v>393</v>
      </c>
      <c r="G99" s="340">
        <v>52</v>
      </c>
      <c r="H99" s="340" t="s">
        <v>355</v>
      </c>
      <c r="I99" s="340">
        <v>202</v>
      </c>
    </row>
    <row r="100" spans="1:9" x14ac:dyDescent="0.2">
      <c r="A100" s="354"/>
      <c r="B100" s="345"/>
      <c r="C100" s="342">
        <v>44548.458333333336</v>
      </c>
      <c r="D100" s="340">
        <v>739</v>
      </c>
      <c r="E100" s="340">
        <v>0</v>
      </c>
      <c r="F100" s="340" t="s">
        <v>346</v>
      </c>
      <c r="G100" s="340">
        <v>53</v>
      </c>
      <c r="H100" s="340" t="s">
        <v>357</v>
      </c>
      <c r="I100" s="340">
        <v>271</v>
      </c>
    </row>
    <row r="101" spans="1:9" x14ac:dyDescent="0.2">
      <c r="A101" s="354"/>
      <c r="B101" s="345"/>
      <c r="C101" s="342">
        <v>44548.5</v>
      </c>
      <c r="D101" s="340" t="s">
        <v>371</v>
      </c>
      <c r="E101" s="340">
        <v>0</v>
      </c>
      <c r="F101" s="340" t="s">
        <v>394</v>
      </c>
      <c r="G101" s="340">
        <v>52</v>
      </c>
      <c r="H101" s="340" t="s">
        <v>357</v>
      </c>
      <c r="I101" s="340">
        <v>224</v>
      </c>
    </row>
    <row r="102" spans="1:9" x14ac:dyDescent="0.2">
      <c r="A102" s="354"/>
      <c r="B102" s="345"/>
      <c r="C102" s="342">
        <v>44548.541666666664</v>
      </c>
      <c r="D102" s="340" t="s">
        <v>371</v>
      </c>
      <c r="E102" s="340">
        <v>0</v>
      </c>
      <c r="F102" s="340" t="s">
        <v>395</v>
      </c>
      <c r="G102" s="340">
        <v>51</v>
      </c>
      <c r="H102" s="340" t="s">
        <v>357</v>
      </c>
      <c r="I102" s="340">
        <v>221</v>
      </c>
    </row>
    <row r="103" spans="1:9" x14ac:dyDescent="0.2">
      <c r="A103" s="354"/>
      <c r="B103" s="345"/>
      <c r="C103" s="342">
        <v>44548.583333333336</v>
      </c>
      <c r="D103" s="340" t="s">
        <v>371</v>
      </c>
      <c r="E103" s="340">
        <v>0</v>
      </c>
      <c r="F103" s="340" t="s">
        <v>396</v>
      </c>
      <c r="G103" s="340">
        <v>51</v>
      </c>
      <c r="H103" s="340" t="s">
        <v>357</v>
      </c>
      <c r="I103" s="340">
        <v>141</v>
      </c>
    </row>
    <row r="104" spans="1:9" x14ac:dyDescent="0.2">
      <c r="A104" s="354"/>
      <c r="B104" s="345"/>
      <c r="C104" s="342">
        <v>44548.625</v>
      </c>
      <c r="D104" s="340" t="s">
        <v>386</v>
      </c>
      <c r="E104" s="340">
        <v>0</v>
      </c>
      <c r="F104" s="340">
        <v>25</v>
      </c>
      <c r="G104" s="340">
        <v>51</v>
      </c>
      <c r="H104" s="340" t="s">
        <v>357</v>
      </c>
      <c r="I104" s="340">
        <v>193</v>
      </c>
    </row>
    <row r="105" spans="1:9" x14ac:dyDescent="0.2">
      <c r="A105" s="354"/>
      <c r="B105" s="345"/>
      <c r="C105" s="342">
        <v>44548.666666666664</v>
      </c>
      <c r="D105" s="340" t="s">
        <v>386</v>
      </c>
      <c r="E105" s="340">
        <v>0</v>
      </c>
      <c r="F105" s="340" t="s">
        <v>346</v>
      </c>
      <c r="G105" s="340">
        <v>52</v>
      </c>
      <c r="H105" s="340" t="s">
        <v>356</v>
      </c>
      <c r="I105" s="340">
        <v>260</v>
      </c>
    </row>
    <row r="106" spans="1:9" x14ac:dyDescent="0.2">
      <c r="A106" s="354"/>
      <c r="B106" s="345"/>
      <c r="C106" s="342">
        <v>44548.708333333336</v>
      </c>
      <c r="D106" s="340" t="s">
        <v>366</v>
      </c>
      <c r="E106" s="340">
        <v>0</v>
      </c>
      <c r="F106" s="340" t="s">
        <v>347</v>
      </c>
      <c r="G106" s="340">
        <v>57</v>
      </c>
      <c r="H106" s="340" t="s">
        <v>358</v>
      </c>
      <c r="I106" s="340">
        <v>231</v>
      </c>
    </row>
    <row r="107" spans="1:9" x14ac:dyDescent="0.2">
      <c r="A107" s="354"/>
      <c r="B107" s="345"/>
      <c r="C107" s="342">
        <v>44548.75</v>
      </c>
      <c r="D107" s="340" t="s">
        <v>339</v>
      </c>
      <c r="E107" s="340">
        <v>0</v>
      </c>
      <c r="F107" s="340" t="s">
        <v>397</v>
      </c>
      <c r="G107" s="340">
        <v>58</v>
      </c>
      <c r="H107" s="340" t="s">
        <v>358</v>
      </c>
      <c r="I107" s="340">
        <v>201</v>
      </c>
    </row>
    <row r="108" spans="1:9" x14ac:dyDescent="0.2">
      <c r="A108" s="354"/>
      <c r="B108" s="345"/>
      <c r="C108" s="342">
        <v>44548.791666666664</v>
      </c>
      <c r="D108" s="340" t="s">
        <v>367</v>
      </c>
      <c r="E108" s="340">
        <v>0</v>
      </c>
      <c r="F108" s="340" t="s">
        <v>377</v>
      </c>
      <c r="G108" s="340">
        <v>62</v>
      </c>
      <c r="H108" s="340" t="s">
        <v>358</v>
      </c>
      <c r="I108" s="340">
        <v>192</v>
      </c>
    </row>
    <row r="109" spans="1:9" x14ac:dyDescent="0.2">
      <c r="A109" s="354"/>
      <c r="B109" s="345"/>
      <c r="C109" s="342">
        <v>44548.833333333336</v>
      </c>
      <c r="D109" s="340" t="s">
        <v>340</v>
      </c>
      <c r="E109" s="340">
        <v>0</v>
      </c>
      <c r="F109" s="340" t="s">
        <v>342</v>
      </c>
      <c r="G109" s="340">
        <v>64</v>
      </c>
      <c r="H109" s="340" t="s">
        <v>354</v>
      </c>
      <c r="I109" s="340">
        <v>225</v>
      </c>
    </row>
    <row r="110" spans="1:9" x14ac:dyDescent="0.2">
      <c r="A110" s="354"/>
      <c r="B110" s="345"/>
      <c r="C110" s="342">
        <v>44548.875</v>
      </c>
      <c r="D110" s="340" t="s">
        <v>369</v>
      </c>
      <c r="E110" s="340">
        <v>0</v>
      </c>
      <c r="F110" s="340" t="s">
        <v>341</v>
      </c>
      <c r="G110" s="340">
        <v>65</v>
      </c>
      <c r="H110" s="340" t="s">
        <v>359</v>
      </c>
      <c r="I110" s="340">
        <v>215</v>
      </c>
    </row>
    <row r="111" spans="1:9" x14ac:dyDescent="0.2">
      <c r="A111" s="354"/>
      <c r="B111" s="345"/>
      <c r="C111" s="342">
        <v>44548.916666666664</v>
      </c>
      <c r="D111" s="340" t="s">
        <v>387</v>
      </c>
      <c r="E111" s="340">
        <v>0</v>
      </c>
      <c r="F111" s="340" t="s">
        <v>353</v>
      </c>
      <c r="G111" s="340">
        <v>66</v>
      </c>
      <c r="H111" s="340" t="s">
        <v>359</v>
      </c>
      <c r="I111" s="340">
        <v>223</v>
      </c>
    </row>
    <row r="112" spans="1:9" x14ac:dyDescent="0.2">
      <c r="A112" s="354"/>
      <c r="B112" s="345"/>
      <c r="C112" s="342">
        <v>44548.958333333336</v>
      </c>
      <c r="D112" s="340">
        <v>740</v>
      </c>
      <c r="E112" s="340">
        <v>0</v>
      </c>
      <c r="F112" s="340" t="s">
        <v>361</v>
      </c>
      <c r="G112" s="340">
        <v>66</v>
      </c>
      <c r="H112" s="340" t="s">
        <v>359</v>
      </c>
      <c r="I112" s="340">
        <v>222</v>
      </c>
    </row>
    <row r="113" spans="1:9" x14ac:dyDescent="0.2">
      <c r="A113" s="354">
        <v>19</v>
      </c>
      <c r="B113" s="345"/>
      <c r="C113" s="342">
        <v>44549</v>
      </c>
      <c r="D113" s="340" t="s">
        <v>368</v>
      </c>
      <c r="E113" s="340">
        <v>0</v>
      </c>
      <c r="F113" s="340" t="s">
        <v>374</v>
      </c>
      <c r="G113" s="340">
        <v>68</v>
      </c>
      <c r="H113" s="340" t="s">
        <v>359</v>
      </c>
      <c r="I113" s="340">
        <v>215</v>
      </c>
    </row>
    <row r="114" spans="1:9" x14ac:dyDescent="0.2">
      <c r="A114" s="354"/>
      <c r="B114" s="345"/>
      <c r="C114" s="342">
        <v>44549.041666666664</v>
      </c>
      <c r="D114" s="340" t="s">
        <v>367</v>
      </c>
      <c r="E114" s="340">
        <v>0</v>
      </c>
      <c r="F114" s="340" t="s">
        <v>382</v>
      </c>
      <c r="G114" s="340">
        <v>69</v>
      </c>
      <c r="H114" s="340" t="s">
        <v>359</v>
      </c>
      <c r="I114" s="340">
        <v>240</v>
      </c>
    </row>
    <row r="115" spans="1:9" x14ac:dyDescent="0.2">
      <c r="A115" s="354"/>
      <c r="B115" s="345"/>
      <c r="C115" s="342">
        <v>44549.083333333336</v>
      </c>
      <c r="D115" s="340" t="s">
        <v>339</v>
      </c>
      <c r="E115" s="340">
        <v>0</v>
      </c>
      <c r="F115" s="340" t="s">
        <v>402</v>
      </c>
      <c r="G115" s="340">
        <v>69</v>
      </c>
      <c r="H115" s="340" t="s">
        <v>384</v>
      </c>
      <c r="I115" s="340">
        <v>203</v>
      </c>
    </row>
    <row r="116" spans="1:9" x14ac:dyDescent="0.2">
      <c r="A116" s="354"/>
      <c r="B116" s="345"/>
      <c r="C116" s="342">
        <v>44549.125</v>
      </c>
      <c r="D116" s="340" t="s">
        <v>366</v>
      </c>
      <c r="E116" s="340">
        <v>0</v>
      </c>
      <c r="F116" s="340" t="s">
        <v>375</v>
      </c>
      <c r="G116" s="340">
        <v>69</v>
      </c>
      <c r="H116" s="340" t="s">
        <v>384</v>
      </c>
      <c r="I116" s="340">
        <v>213</v>
      </c>
    </row>
    <row r="117" spans="1:9" x14ac:dyDescent="0.2">
      <c r="A117" s="354"/>
      <c r="B117" s="345"/>
      <c r="C117" s="342">
        <v>44549.166666666664</v>
      </c>
      <c r="D117" s="340" t="s">
        <v>398</v>
      </c>
      <c r="E117" s="340">
        <v>0</v>
      </c>
      <c r="F117" s="340" t="s">
        <v>375</v>
      </c>
      <c r="G117" s="340">
        <v>69</v>
      </c>
      <c r="H117" s="340" t="s">
        <v>384</v>
      </c>
      <c r="I117" s="340">
        <v>253</v>
      </c>
    </row>
    <row r="118" spans="1:9" x14ac:dyDescent="0.2">
      <c r="A118" s="354"/>
      <c r="B118" s="345"/>
      <c r="C118" s="342">
        <v>44549.208333333336</v>
      </c>
      <c r="D118" s="340" t="s">
        <v>386</v>
      </c>
      <c r="E118" s="340">
        <v>0</v>
      </c>
      <c r="F118" s="340" t="s">
        <v>402</v>
      </c>
      <c r="G118" s="340">
        <v>69</v>
      </c>
      <c r="H118" s="340">
        <v>0</v>
      </c>
      <c r="I118" s="340">
        <v>217</v>
      </c>
    </row>
    <row r="119" spans="1:9" x14ac:dyDescent="0.2">
      <c r="A119" s="354"/>
      <c r="B119" s="345"/>
      <c r="C119" s="342">
        <v>44549.25</v>
      </c>
      <c r="D119" s="340" t="s">
        <v>339</v>
      </c>
      <c r="E119" s="340">
        <v>0</v>
      </c>
      <c r="F119" s="340" t="s">
        <v>383</v>
      </c>
      <c r="G119" s="340">
        <v>70</v>
      </c>
      <c r="H119" s="340" t="s">
        <v>359</v>
      </c>
      <c r="I119" s="340">
        <v>216</v>
      </c>
    </row>
    <row r="120" spans="1:9" x14ac:dyDescent="0.2">
      <c r="A120" s="354"/>
      <c r="B120" s="345"/>
      <c r="C120" s="342">
        <v>44549.291666666664</v>
      </c>
      <c r="D120" s="340" t="s">
        <v>370</v>
      </c>
      <c r="E120" s="340">
        <v>0</v>
      </c>
      <c r="F120" s="340" t="s">
        <v>372</v>
      </c>
      <c r="G120" s="340">
        <v>68</v>
      </c>
      <c r="H120" s="340" t="s">
        <v>354</v>
      </c>
      <c r="I120" s="340">
        <v>191</v>
      </c>
    </row>
    <row r="121" spans="1:9" x14ac:dyDescent="0.2">
      <c r="A121" s="354"/>
      <c r="B121" s="345"/>
      <c r="C121" s="342">
        <v>44549.333333333336</v>
      </c>
      <c r="D121" s="340" t="s">
        <v>331</v>
      </c>
      <c r="E121" s="340">
        <v>0</v>
      </c>
      <c r="F121" s="340" t="s">
        <v>403</v>
      </c>
      <c r="G121" s="340">
        <v>61</v>
      </c>
      <c r="H121" s="340" t="s">
        <v>384</v>
      </c>
      <c r="I121" s="340">
        <v>171</v>
      </c>
    </row>
    <row r="122" spans="1:9" x14ac:dyDescent="0.2">
      <c r="A122" s="354"/>
      <c r="B122" s="345"/>
      <c r="C122" s="342">
        <v>44549.375</v>
      </c>
      <c r="D122" s="340" t="s">
        <v>331</v>
      </c>
      <c r="E122" s="340">
        <v>0</v>
      </c>
      <c r="F122" s="340" t="s">
        <v>404</v>
      </c>
      <c r="G122" s="340">
        <v>54</v>
      </c>
      <c r="H122" s="340" t="s">
        <v>355</v>
      </c>
      <c r="I122" s="340">
        <v>180</v>
      </c>
    </row>
    <row r="123" spans="1:9" x14ac:dyDescent="0.2">
      <c r="A123" s="354"/>
      <c r="B123" s="345"/>
      <c r="C123" s="342">
        <v>44549.416666666664</v>
      </c>
      <c r="D123" s="340" t="s">
        <v>331</v>
      </c>
      <c r="E123" s="340">
        <v>0</v>
      </c>
      <c r="F123" s="340" t="s">
        <v>405</v>
      </c>
      <c r="G123" s="340">
        <v>54</v>
      </c>
      <c r="H123" s="340" t="s">
        <v>358</v>
      </c>
      <c r="I123" s="340">
        <v>231</v>
      </c>
    </row>
    <row r="124" spans="1:9" x14ac:dyDescent="0.2">
      <c r="A124" s="354"/>
      <c r="B124" s="345"/>
      <c r="C124" s="342">
        <v>44549.458333333336</v>
      </c>
      <c r="D124" s="340" t="s">
        <v>399</v>
      </c>
      <c r="E124" s="340">
        <v>0</v>
      </c>
      <c r="F124" s="340" t="s">
        <v>406</v>
      </c>
      <c r="G124" s="340">
        <v>55</v>
      </c>
      <c r="H124" s="340" t="s">
        <v>356</v>
      </c>
      <c r="I124" s="340">
        <v>255</v>
      </c>
    </row>
    <row r="125" spans="1:9" x14ac:dyDescent="0.2">
      <c r="A125" s="354"/>
      <c r="B125" s="345"/>
      <c r="C125" s="342">
        <v>44549.5</v>
      </c>
      <c r="D125" s="340" t="s">
        <v>399</v>
      </c>
      <c r="E125" s="340">
        <v>0</v>
      </c>
      <c r="F125" s="340" t="s">
        <v>407</v>
      </c>
      <c r="G125" s="340">
        <v>54</v>
      </c>
      <c r="H125" s="340" t="s">
        <v>357</v>
      </c>
      <c r="I125" s="340">
        <v>168</v>
      </c>
    </row>
    <row r="126" spans="1:9" x14ac:dyDescent="0.2">
      <c r="A126" s="354"/>
      <c r="B126" s="345"/>
      <c r="C126" s="342">
        <v>44549.541666666664</v>
      </c>
      <c r="D126" s="340" t="s">
        <v>370</v>
      </c>
      <c r="E126" s="340">
        <v>0</v>
      </c>
      <c r="F126" s="340">
        <v>24</v>
      </c>
      <c r="G126" s="340">
        <v>53</v>
      </c>
      <c r="H126" s="340" t="s">
        <v>358</v>
      </c>
      <c r="I126" s="340">
        <v>273</v>
      </c>
    </row>
    <row r="127" spans="1:9" x14ac:dyDescent="0.2">
      <c r="A127" s="354"/>
      <c r="B127" s="345"/>
      <c r="C127" s="342">
        <v>44549.583333333336</v>
      </c>
      <c r="D127" s="340" t="s">
        <v>333</v>
      </c>
      <c r="E127" s="340">
        <v>0</v>
      </c>
      <c r="F127" s="340" t="s">
        <v>408</v>
      </c>
      <c r="G127" s="340">
        <v>53</v>
      </c>
      <c r="H127" s="340" t="s">
        <v>356</v>
      </c>
      <c r="I127" s="340">
        <v>241</v>
      </c>
    </row>
    <row r="128" spans="1:9" x14ac:dyDescent="0.2">
      <c r="A128" s="354"/>
      <c r="B128" s="345"/>
      <c r="C128" s="342">
        <v>44549.625</v>
      </c>
      <c r="D128" s="340">
        <v>738</v>
      </c>
      <c r="E128" s="340">
        <v>0</v>
      </c>
      <c r="F128" s="340" t="s">
        <v>393</v>
      </c>
      <c r="G128" s="340">
        <v>54</v>
      </c>
      <c r="H128" s="340" t="s">
        <v>413</v>
      </c>
      <c r="I128" s="340">
        <v>262</v>
      </c>
    </row>
    <row r="129" spans="1:9" x14ac:dyDescent="0.2">
      <c r="A129" s="354"/>
      <c r="B129" s="345"/>
      <c r="C129" s="342">
        <v>44549.666666666664</v>
      </c>
      <c r="D129" s="340" t="s">
        <v>385</v>
      </c>
      <c r="E129" s="340">
        <v>0</v>
      </c>
      <c r="F129" s="340" t="s">
        <v>409</v>
      </c>
      <c r="G129" s="340">
        <v>55</v>
      </c>
      <c r="H129" s="340" t="s">
        <v>356</v>
      </c>
      <c r="I129" s="340">
        <v>186</v>
      </c>
    </row>
    <row r="130" spans="1:9" x14ac:dyDescent="0.2">
      <c r="A130" s="354"/>
      <c r="B130" s="345"/>
      <c r="C130" s="342">
        <v>44549.708333333336</v>
      </c>
      <c r="D130" s="340" t="s">
        <v>385</v>
      </c>
      <c r="E130" s="340">
        <v>0</v>
      </c>
      <c r="F130" s="340" t="s">
        <v>410</v>
      </c>
      <c r="G130" s="340">
        <v>58</v>
      </c>
      <c r="H130" s="340" t="s">
        <v>355</v>
      </c>
      <c r="I130" s="340">
        <v>241</v>
      </c>
    </row>
    <row r="131" spans="1:9" x14ac:dyDescent="0.2">
      <c r="A131" s="354"/>
      <c r="B131" s="345"/>
      <c r="C131" s="342">
        <v>44549.75</v>
      </c>
      <c r="D131" s="340" t="s">
        <v>338</v>
      </c>
      <c r="E131" s="340">
        <v>0</v>
      </c>
      <c r="F131" s="340" t="s">
        <v>411</v>
      </c>
      <c r="G131" s="340">
        <v>59</v>
      </c>
      <c r="H131" s="340" t="s">
        <v>354</v>
      </c>
      <c r="I131" s="340">
        <v>203</v>
      </c>
    </row>
    <row r="132" spans="1:9" x14ac:dyDescent="0.2">
      <c r="A132" s="354"/>
      <c r="B132" s="345"/>
      <c r="C132" s="342">
        <v>44549.791666666664</v>
      </c>
      <c r="D132" s="340" t="s">
        <v>333</v>
      </c>
      <c r="E132" s="340">
        <v>0</v>
      </c>
      <c r="F132" s="340" t="s">
        <v>412</v>
      </c>
      <c r="G132" s="340">
        <v>62</v>
      </c>
      <c r="H132" s="340" t="s">
        <v>354</v>
      </c>
      <c r="I132" s="340">
        <v>177</v>
      </c>
    </row>
    <row r="133" spans="1:9" x14ac:dyDescent="0.2">
      <c r="A133" s="354"/>
      <c r="B133" s="345"/>
      <c r="C133" s="342">
        <v>44549.833333333336</v>
      </c>
      <c r="D133" s="340" t="s">
        <v>399</v>
      </c>
      <c r="E133" s="340">
        <v>0</v>
      </c>
      <c r="F133" s="340" t="s">
        <v>376</v>
      </c>
      <c r="G133" s="340">
        <v>65</v>
      </c>
      <c r="H133" s="340" t="s">
        <v>354</v>
      </c>
      <c r="I133" s="340">
        <v>232</v>
      </c>
    </row>
    <row r="134" spans="1:9" x14ac:dyDescent="0.2">
      <c r="A134" s="354"/>
      <c r="B134" s="345"/>
      <c r="C134" s="342">
        <v>44549.875</v>
      </c>
      <c r="D134" s="340" t="s">
        <v>340</v>
      </c>
      <c r="E134" s="340">
        <v>0</v>
      </c>
      <c r="F134" s="340" t="s">
        <v>353</v>
      </c>
      <c r="G134" s="340">
        <v>66</v>
      </c>
      <c r="H134" s="340" t="s">
        <v>359</v>
      </c>
      <c r="I134" s="340">
        <v>185</v>
      </c>
    </row>
    <row r="135" spans="1:9" x14ac:dyDescent="0.2">
      <c r="A135" s="354"/>
      <c r="B135" s="345"/>
      <c r="C135" s="342">
        <v>44549.916666666664</v>
      </c>
      <c r="D135" s="340" t="s">
        <v>400</v>
      </c>
      <c r="E135" s="340">
        <v>0</v>
      </c>
      <c r="F135" s="340" t="s">
        <v>372</v>
      </c>
      <c r="G135" s="340">
        <v>67</v>
      </c>
      <c r="H135" s="340" t="s">
        <v>359</v>
      </c>
      <c r="I135" s="340">
        <v>256</v>
      </c>
    </row>
    <row r="136" spans="1:9" x14ac:dyDescent="0.2">
      <c r="A136" s="354"/>
      <c r="B136" s="345"/>
      <c r="C136" s="342">
        <v>44549.958333333336</v>
      </c>
      <c r="D136" s="340" t="s">
        <v>401</v>
      </c>
      <c r="E136" s="340">
        <v>0</v>
      </c>
      <c r="F136" s="340" t="s">
        <v>375</v>
      </c>
      <c r="G136" s="340">
        <v>68</v>
      </c>
      <c r="H136" s="340" t="s">
        <v>384</v>
      </c>
      <c r="I136" s="340">
        <v>220</v>
      </c>
    </row>
    <row r="137" spans="1:9" x14ac:dyDescent="0.2">
      <c r="A137" s="345"/>
      <c r="B137" s="345"/>
      <c r="C137" s="342"/>
      <c r="D137" s="340"/>
      <c r="E137" s="340"/>
      <c r="F137" s="340"/>
      <c r="G137" s="340"/>
      <c r="H137" s="340"/>
      <c r="I137" s="340"/>
    </row>
    <row r="138" spans="1:9" x14ac:dyDescent="0.2">
      <c r="C138" s="342"/>
      <c r="D138" s="340"/>
      <c r="E138" s="340"/>
      <c r="F138" s="340"/>
      <c r="G138" s="340"/>
      <c r="H138" s="340"/>
      <c r="I138" s="340"/>
    </row>
    <row r="139" spans="1:9" x14ac:dyDescent="0.2">
      <c r="C139" s="342"/>
      <c r="D139" s="340"/>
      <c r="E139" s="340"/>
      <c r="F139" s="340"/>
      <c r="G139" s="340"/>
      <c r="H139" s="340"/>
      <c r="I139" s="340"/>
    </row>
    <row r="140" spans="1:9" x14ac:dyDescent="0.2">
      <c r="C140" s="342"/>
      <c r="D140" s="340"/>
      <c r="E140" s="340"/>
      <c r="F140" s="340"/>
      <c r="G140" s="340"/>
      <c r="H140" s="340"/>
      <c r="I140" s="340"/>
    </row>
    <row r="141" spans="1:9" x14ac:dyDescent="0.2">
      <c r="C141" s="342"/>
      <c r="D141" s="340"/>
      <c r="E141" s="340"/>
      <c r="F141" s="340"/>
      <c r="G141" s="340"/>
      <c r="H141" s="340"/>
      <c r="I141" s="340"/>
    </row>
    <row r="142" spans="1:9" x14ac:dyDescent="0.2">
      <c r="C142" s="342"/>
      <c r="D142" s="340"/>
      <c r="E142" s="340"/>
      <c r="F142" s="340"/>
      <c r="G142" s="340"/>
      <c r="H142" s="340"/>
      <c r="I142" s="340"/>
    </row>
    <row r="143" spans="1:9" x14ac:dyDescent="0.2">
      <c r="C143" s="342"/>
      <c r="D143" s="340"/>
      <c r="E143" s="340"/>
      <c r="F143" s="340"/>
      <c r="G143" s="340"/>
      <c r="H143" s="340"/>
      <c r="I143" s="340"/>
    </row>
    <row r="144" spans="1:9" x14ac:dyDescent="0.2">
      <c r="C144" s="342"/>
      <c r="D144" s="340"/>
      <c r="E144" s="340"/>
      <c r="F144" s="340"/>
      <c r="G144" s="340"/>
      <c r="H144" s="340"/>
      <c r="I144" s="340"/>
    </row>
    <row r="145" spans="3:9" x14ac:dyDescent="0.2">
      <c r="C145" s="342"/>
      <c r="D145" s="340"/>
      <c r="E145" s="340"/>
      <c r="F145" s="340"/>
      <c r="G145" s="340"/>
      <c r="H145" s="340"/>
      <c r="I145" s="340"/>
    </row>
    <row r="146" spans="3:9" x14ac:dyDescent="0.2">
      <c r="C146" s="342"/>
      <c r="D146" s="340"/>
      <c r="E146" s="340"/>
      <c r="F146" s="340"/>
      <c r="G146" s="340"/>
      <c r="H146" s="340"/>
      <c r="I146" s="340"/>
    </row>
    <row r="147" spans="3:9" x14ac:dyDescent="0.2">
      <c r="C147" s="342"/>
      <c r="D147" s="340"/>
      <c r="E147" s="340"/>
      <c r="F147" s="340"/>
      <c r="G147" s="340"/>
      <c r="H147" s="340"/>
      <c r="I147" s="340"/>
    </row>
    <row r="148" spans="3:9" x14ac:dyDescent="0.2">
      <c r="C148" s="342"/>
      <c r="D148" s="340"/>
      <c r="E148" s="340"/>
      <c r="F148" s="340"/>
      <c r="G148" s="340"/>
      <c r="H148" s="340"/>
      <c r="I148" s="340"/>
    </row>
    <row r="149" spans="3:9" x14ac:dyDescent="0.2">
      <c r="C149" s="342"/>
      <c r="D149" s="340"/>
      <c r="E149" s="340"/>
      <c r="F149" s="340"/>
      <c r="G149" s="340"/>
      <c r="H149" s="340"/>
      <c r="I149" s="340"/>
    </row>
    <row r="150" spans="3:9" x14ac:dyDescent="0.2">
      <c r="C150" s="342"/>
      <c r="D150" s="340"/>
      <c r="E150" s="340"/>
      <c r="F150" s="340"/>
      <c r="G150" s="340"/>
      <c r="H150" s="340"/>
      <c r="I150" s="340"/>
    </row>
    <row r="151" spans="3:9" x14ac:dyDescent="0.2">
      <c r="C151" s="342"/>
      <c r="D151" s="340"/>
      <c r="E151" s="340"/>
      <c r="F151" s="340"/>
      <c r="G151" s="340"/>
      <c r="H151" s="340"/>
      <c r="I151" s="340"/>
    </row>
    <row r="152" spans="3:9" x14ac:dyDescent="0.2">
      <c r="C152" s="342"/>
      <c r="D152" s="340"/>
      <c r="E152" s="340"/>
      <c r="F152" s="340"/>
      <c r="G152" s="340"/>
      <c r="H152" s="340"/>
      <c r="I152" s="340"/>
    </row>
    <row r="153" spans="3:9" x14ac:dyDescent="0.2">
      <c r="C153" s="342"/>
      <c r="D153" s="340"/>
      <c r="E153" s="340"/>
      <c r="F153" s="340"/>
      <c r="G153" s="340"/>
      <c r="H153" s="340"/>
      <c r="I153" s="340"/>
    </row>
    <row r="154" spans="3:9" x14ac:dyDescent="0.2">
      <c r="C154" s="342"/>
      <c r="D154" s="340"/>
      <c r="E154" s="340"/>
      <c r="F154" s="340"/>
      <c r="G154" s="340"/>
      <c r="H154" s="340"/>
      <c r="I154" s="340"/>
    </row>
    <row r="155" spans="3:9" x14ac:dyDescent="0.2">
      <c r="C155" s="342"/>
      <c r="D155" s="340"/>
      <c r="E155" s="340"/>
      <c r="F155" s="340"/>
      <c r="G155" s="340"/>
      <c r="H155" s="340"/>
      <c r="I155" s="340"/>
    </row>
    <row r="156" spans="3:9" x14ac:dyDescent="0.2">
      <c r="C156" s="342"/>
      <c r="D156" s="340"/>
      <c r="E156" s="340"/>
      <c r="F156" s="340"/>
      <c r="G156" s="340"/>
      <c r="H156" s="340"/>
      <c r="I156" s="340"/>
    </row>
    <row r="157" spans="3:9" x14ac:dyDescent="0.2">
      <c r="C157" s="342"/>
      <c r="D157" s="340"/>
      <c r="E157" s="340"/>
      <c r="F157" s="340"/>
      <c r="G157" s="340"/>
      <c r="H157" s="340"/>
      <c r="I157" s="340"/>
    </row>
    <row r="158" spans="3:9" x14ac:dyDescent="0.2">
      <c r="C158" s="342"/>
      <c r="D158" s="340"/>
      <c r="E158" s="340"/>
      <c r="F158" s="340"/>
      <c r="G158" s="340"/>
      <c r="H158" s="340"/>
      <c r="I158" s="340"/>
    </row>
    <row r="159" spans="3:9" x14ac:dyDescent="0.2">
      <c r="C159" s="342"/>
      <c r="D159" s="340"/>
      <c r="E159" s="340"/>
      <c r="F159" s="340"/>
      <c r="G159" s="340"/>
      <c r="H159" s="340"/>
      <c r="I159" s="340"/>
    </row>
    <row r="160" spans="3:9" x14ac:dyDescent="0.2">
      <c r="C160" s="342"/>
      <c r="D160" s="340"/>
      <c r="E160" s="340"/>
      <c r="F160" s="340"/>
      <c r="G160" s="340"/>
      <c r="H160" s="340"/>
      <c r="I160" s="340"/>
    </row>
    <row r="161" spans="3:9" x14ac:dyDescent="0.2">
      <c r="C161" s="342"/>
      <c r="D161" s="340"/>
      <c r="E161" s="340"/>
      <c r="F161" s="340"/>
      <c r="G161" s="340"/>
      <c r="H161" s="340"/>
      <c r="I161" s="340"/>
    </row>
    <row r="162" spans="3:9" x14ac:dyDescent="0.2">
      <c r="C162" s="342"/>
      <c r="D162" s="340"/>
      <c r="E162" s="340"/>
      <c r="F162" s="340"/>
      <c r="G162" s="340"/>
      <c r="H162" s="340"/>
      <c r="I162" s="340"/>
    </row>
    <row r="163" spans="3:9" x14ac:dyDescent="0.2">
      <c r="C163" s="342"/>
      <c r="D163" s="340"/>
      <c r="E163" s="340"/>
      <c r="F163" s="340"/>
      <c r="G163" s="340"/>
      <c r="H163" s="340"/>
      <c r="I163" s="340"/>
    </row>
    <row r="164" spans="3:9" x14ac:dyDescent="0.2">
      <c r="C164" s="342"/>
      <c r="D164" s="340"/>
      <c r="E164" s="340"/>
      <c r="F164" s="340"/>
      <c r="G164" s="340"/>
      <c r="H164" s="340"/>
      <c r="I164" s="340"/>
    </row>
    <row r="165" spans="3:9" x14ac:dyDescent="0.2">
      <c r="C165" s="342"/>
      <c r="D165" s="340"/>
      <c r="E165" s="340"/>
      <c r="F165" s="340"/>
      <c r="G165" s="340"/>
      <c r="H165" s="340"/>
      <c r="I165" s="340"/>
    </row>
    <row r="166" spans="3:9" x14ac:dyDescent="0.2">
      <c r="C166" s="342"/>
      <c r="D166" s="340"/>
      <c r="E166" s="340"/>
      <c r="F166" s="340"/>
      <c r="G166" s="340"/>
      <c r="H166" s="340"/>
      <c r="I166" s="340"/>
    </row>
    <row r="167" spans="3:9" x14ac:dyDescent="0.2">
      <c r="C167" s="342"/>
      <c r="D167" s="340"/>
      <c r="E167" s="340"/>
      <c r="F167" s="340"/>
      <c r="G167" s="340"/>
      <c r="H167" s="340"/>
      <c r="I167" s="340"/>
    </row>
    <row r="168" spans="3:9" x14ac:dyDescent="0.2">
      <c r="C168" s="342"/>
      <c r="D168" s="340"/>
      <c r="E168" s="340"/>
      <c r="F168" s="340"/>
      <c r="G168" s="340"/>
      <c r="H168" s="340"/>
      <c r="I168" s="340"/>
    </row>
    <row r="169" spans="3:9" x14ac:dyDescent="0.2">
      <c r="C169" s="292" t="s">
        <v>307</v>
      </c>
    </row>
    <row r="170" spans="3:9" x14ac:dyDescent="0.2">
      <c r="C170" s="292" t="s">
        <v>308</v>
      </c>
    </row>
  </sheetData>
  <mergeCells count="10">
    <mergeCell ref="C2:C4"/>
    <mergeCell ref="D2:I4"/>
    <mergeCell ref="D6:I6"/>
    <mergeCell ref="C10:I10"/>
    <mergeCell ref="H8:I8"/>
    <mergeCell ref="A65:A88"/>
    <mergeCell ref="A89:A112"/>
    <mergeCell ref="A113:A136"/>
    <mergeCell ref="A17:A40"/>
    <mergeCell ref="A41:A64"/>
  </mergeCells>
  <printOptions horizontalCentered="1"/>
  <pageMargins left="0.39370078740157483" right="0.39370078740157483" top="7.874015748031496E-2" bottom="0.23622047244094491" header="0.19685039370078741" footer="0.19685039370078741"/>
  <pageSetup paperSize="9" scale="80" orientation="portrait" horizontalDpi="4294967292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6"/>
  <sheetViews>
    <sheetView showGridLines="0" view="pageBreakPreview" topLeftCell="A13" zoomScale="70" zoomScaleNormal="60" zoomScaleSheetLayoutView="70" workbookViewId="0">
      <selection activeCell="X29" sqref="X29"/>
    </sheetView>
  </sheetViews>
  <sheetFormatPr baseColWidth="10" defaultColWidth="11.42578125" defaultRowHeight="12.75" x14ac:dyDescent="0.2"/>
  <cols>
    <col min="1" max="1" width="2.140625" style="279" customWidth="1"/>
    <col min="2" max="2" width="17.5703125" style="279" customWidth="1"/>
    <col min="3" max="4" width="6.7109375" style="279" bestFit="1" customWidth="1"/>
    <col min="5" max="5" width="7.140625" style="279" customWidth="1"/>
    <col min="6" max="6" width="7" style="279" customWidth="1"/>
    <col min="7" max="7" width="6.5703125" style="279" customWidth="1"/>
    <col min="8" max="8" width="6.42578125" style="279" customWidth="1"/>
    <col min="9" max="9" width="5.5703125" style="279" bestFit="1" customWidth="1"/>
    <col min="10" max="14" width="6.7109375" style="279" bestFit="1" customWidth="1"/>
    <col min="15" max="15" width="6.42578125" style="279" bestFit="1" customWidth="1"/>
    <col min="16" max="16" width="6.85546875" style="279" bestFit="1" customWidth="1"/>
    <col min="17" max="17" width="6.5703125" style="279" customWidth="1"/>
    <col min="18" max="18" width="6.85546875" style="279" bestFit="1" customWidth="1"/>
    <col min="19" max="21" width="6.42578125" style="279" bestFit="1" customWidth="1"/>
    <col min="22" max="22" width="6.5703125" style="279" customWidth="1"/>
    <col min="23" max="23" width="6.42578125" style="279" bestFit="1" customWidth="1"/>
    <col min="24" max="24" width="6.7109375" style="279" customWidth="1"/>
    <col min="25" max="25" width="6.85546875" style="279" customWidth="1"/>
    <col min="26" max="26" width="6.42578125" style="279" bestFit="1" customWidth="1"/>
    <col min="27" max="27" width="6.28515625" style="279" customWidth="1"/>
    <col min="28" max="28" width="7.28515625" style="279" customWidth="1"/>
    <col min="29" max="29" width="6.7109375" style="279" bestFit="1" customWidth="1"/>
    <col min="30" max="30" width="6.42578125" style="279" bestFit="1" customWidth="1"/>
    <col min="31" max="32" width="6.42578125" style="279" customWidth="1"/>
    <col min="33" max="33" width="6.140625" style="279" customWidth="1"/>
    <col min="34" max="16384" width="11.42578125" style="279"/>
  </cols>
  <sheetData>
    <row r="1" spans="2:33" ht="15.75" customHeight="1" x14ac:dyDescent="0.2"/>
    <row r="2" spans="2:33" ht="15.75" customHeight="1" x14ac:dyDescent="0.2">
      <c r="B2" s="348"/>
      <c r="C2" s="348"/>
      <c r="D2" s="348"/>
      <c r="E2" s="348"/>
      <c r="F2" s="349" t="s">
        <v>306</v>
      </c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</row>
    <row r="3" spans="2:33" ht="15.75" customHeight="1" x14ac:dyDescent="0.2">
      <c r="B3" s="348"/>
      <c r="C3" s="348"/>
      <c r="D3" s="348"/>
      <c r="E3" s="348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</row>
    <row r="4" spans="2:33" ht="15.75" customHeight="1" x14ac:dyDescent="0.2">
      <c r="B4" s="348"/>
      <c r="C4" s="348"/>
      <c r="D4" s="348"/>
      <c r="E4" s="348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</row>
    <row r="5" spans="2:33" ht="11.25" customHeight="1" x14ac:dyDescent="0.2">
      <c r="B5" s="280"/>
      <c r="C5" s="280"/>
      <c r="D5" s="280"/>
      <c r="E5" s="280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</row>
    <row r="6" spans="2:33" ht="29.25" customHeight="1" x14ac:dyDescent="0.2">
      <c r="B6" s="350" t="s">
        <v>188</v>
      </c>
      <c r="C6" s="350"/>
      <c r="D6" s="282"/>
      <c r="E6" s="282"/>
      <c r="F6" s="338" t="s">
        <v>320</v>
      </c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</row>
    <row r="7" spans="2:33" ht="8.25" customHeight="1" x14ac:dyDescent="0.2">
      <c r="B7" s="284"/>
      <c r="C7" s="284"/>
      <c r="D7" s="284"/>
      <c r="E7" s="284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</row>
    <row r="8" spans="2:33" ht="15.75" customHeight="1" x14ac:dyDescent="0.2">
      <c r="B8" s="282" t="s">
        <v>236</v>
      </c>
      <c r="C8" s="282"/>
      <c r="D8" s="282"/>
      <c r="E8" s="282"/>
      <c r="F8" s="283" t="s">
        <v>327</v>
      </c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139" t="s">
        <v>189</v>
      </c>
      <c r="R8" s="282"/>
      <c r="S8" s="282"/>
      <c r="T8" s="282"/>
      <c r="U8" s="282"/>
      <c r="V8" s="339" t="s">
        <v>322</v>
      </c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</row>
    <row r="9" spans="2:33" ht="7.5" customHeight="1" x14ac:dyDescent="0.2">
      <c r="B9" s="284"/>
      <c r="C9" s="284"/>
      <c r="D9" s="284"/>
      <c r="E9" s="284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</row>
    <row r="10" spans="2:33" ht="15.75" customHeight="1" x14ac:dyDescent="0.2">
      <c r="B10" s="351" t="s">
        <v>217</v>
      </c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</row>
    <row r="11" spans="2:33" ht="7.5" customHeight="1" x14ac:dyDescent="0.2">
      <c r="B11" s="284"/>
      <c r="C11" s="284"/>
      <c r="D11" s="284"/>
      <c r="E11" s="284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</row>
    <row r="12" spans="2:33" ht="15.75" customHeight="1" x14ac:dyDescent="0.2">
      <c r="B12" s="282" t="s">
        <v>33</v>
      </c>
      <c r="C12" s="282"/>
      <c r="D12" s="282"/>
      <c r="E12" s="282"/>
      <c r="F12" s="344" t="s">
        <v>258</v>
      </c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2" t="s">
        <v>8</v>
      </c>
      <c r="R12" s="282"/>
      <c r="S12" s="282"/>
      <c r="T12" s="282"/>
      <c r="U12" s="282"/>
      <c r="V12" s="343" t="s">
        <v>311</v>
      </c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</row>
    <row r="13" spans="2:33" ht="7.5" customHeight="1" x14ac:dyDescent="0.2">
      <c r="B13" s="284"/>
      <c r="C13" s="284"/>
      <c r="D13" s="284"/>
      <c r="E13" s="284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</row>
    <row r="14" spans="2:33" ht="15.75" customHeight="1" x14ac:dyDescent="0.2">
      <c r="B14" s="282" t="s">
        <v>9</v>
      </c>
      <c r="C14" s="282"/>
      <c r="D14" s="282"/>
      <c r="E14" s="282"/>
      <c r="F14" s="344" t="s">
        <v>329</v>
      </c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2" t="s">
        <v>10</v>
      </c>
      <c r="R14" s="282"/>
      <c r="S14" s="282"/>
      <c r="T14" s="282"/>
      <c r="U14" s="282"/>
      <c r="V14" s="372" t="s">
        <v>328</v>
      </c>
      <c r="W14" s="372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</row>
    <row r="15" spans="2:33" ht="11.25" customHeight="1" x14ac:dyDescent="0.2">
      <c r="B15" s="280"/>
      <c r="C15" s="280"/>
      <c r="D15" s="280"/>
      <c r="E15" s="280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</row>
    <row r="16" spans="2:33" ht="29.45" customHeight="1" x14ac:dyDescent="0.2">
      <c r="B16" s="287" t="s">
        <v>257</v>
      </c>
      <c r="C16" s="288">
        <v>1</v>
      </c>
      <c r="D16" s="288">
        <v>2</v>
      </c>
      <c r="E16" s="288">
        <v>3</v>
      </c>
      <c r="F16" s="288">
        <v>4</v>
      </c>
      <c r="G16" s="288">
        <v>5</v>
      </c>
      <c r="H16" s="288">
        <v>6</v>
      </c>
      <c r="I16" s="288">
        <v>7</v>
      </c>
      <c r="J16" s="288">
        <v>8</v>
      </c>
      <c r="K16" s="288">
        <v>9</v>
      </c>
      <c r="L16" s="288">
        <v>10</v>
      </c>
      <c r="M16" s="288">
        <v>11</v>
      </c>
      <c r="N16" s="288">
        <v>12</v>
      </c>
      <c r="O16" s="288">
        <v>13</v>
      </c>
      <c r="P16" s="288">
        <v>14</v>
      </c>
      <c r="Q16" s="288">
        <v>15</v>
      </c>
      <c r="R16" s="288">
        <v>16</v>
      </c>
      <c r="S16" s="288">
        <v>17</v>
      </c>
      <c r="T16" s="288">
        <v>18</v>
      </c>
      <c r="U16" s="288">
        <v>19</v>
      </c>
      <c r="V16" s="288">
        <v>20</v>
      </c>
      <c r="W16" s="288">
        <v>21</v>
      </c>
      <c r="X16" s="288">
        <v>22</v>
      </c>
      <c r="Y16" s="288">
        <v>23</v>
      </c>
      <c r="Z16" s="288">
        <v>24</v>
      </c>
      <c r="AA16" s="288">
        <v>25</v>
      </c>
      <c r="AB16" s="288">
        <v>26</v>
      </c>
      <c r="AC16" s="288">
        <v>27</v>
      </c>
      <c r="AD16" s="288">
        <v>28</v>
      </c>
      <c r="AE16" s="288">
        <v>29</v>
      </c>
      <c r="AF16" s="288">
        <v>30</v>
      </c>
      <c r="AG16" s="288">
        <v>31</v>
      </c>
    </row>
    <row r="17" spans="2:33" s="290" customFormat="1" x14ac:dyDescent="0.2">
      <c r="B17" s="289">
        <v>0</v>
      </c>
      <c r="C17" s="314" t="s">
        <v>324</v>
      </c>
      <c r="D17" s="314" t="s">
        <v>324</v>
      </c>
      <c r="E17" s="314" t="s">
        <v>324</v>
      </c>
      <c r="F17" s="314" t="s">
        <v>324</v>
      </c>
      <c r="G17" s="314" t="s">
        <v>324</v>
      </c>
      <c r="H17" s="314" t="s">
        <v>324</v>
      </c>
      <c r="I17" s="314" t="s">
        <v>324</v>
      </c>
      <c r="J17" s="314" t="s">
        <v>324</v>
      </c>
      <c r="K17" s="314" t="s">
        <v>324</v>
      </c>
      <c r="L17" s="314">
        <v>147.4</v>
      </c>
      <c r="M17" s="314">
        <v>57.6</v>
      </c>
      <c r="N17" s="314">
        <v>119</v>
      </c>
      <c r="O17" s="314">
        <v>118.2</v>
      </c>
      <c r="P17" s="314">
        <v>116.3</v>
      </c>
      <c r="Q17" s="314">
        <v>54.1</v>
      </c>
      <c r="R17" s="314">
        <v>69</v>
      </c>
      <c r="S17" s="314">
        <v>77.099999999999994</v>
      </c>
      <c r="T17" s="314">
        <v>110.8</v>
      </c>
      <c r="U17" s="314">
        <v>110.9</v>
      </c>
      <c r="V17" s="314">
        <v>64.900000000000006</v>
      </c>
      <c r="W17" s="314" t="s">
        <v>324</v>
      </c>
      <c r="X17" s="314" t="s">
        <v>324</v>
      </c>
      <c r="Y17" s="314" t="s">
        <v>324</v>
      </c>
      <c r="Z17" s="314" t="s">
        <v>324</v>
      </c>
      <c r="AA17" s="314" t="s">
        <v>324</v>
      </c>
      <c r="AB17" s="314" t="s">
        <v>324</v>
      </c>
      <c r="AC17" s="314" t="s">
        <v>324</v>
      </c>
      <c r="AD17" s="314" t="s">
        <v>324</v>
      </c>
      <c r="AE17" s="314" t="s">
        <v>324</v>
      </c>
      <c r="AF17" s="314" t="s">
        <v>324</v>
      </c>
      <c r="AG17" s="314" t="s">
        <v>324</v>
      </c>
    </row>
    <row r="18" spans="2:33" s="290" customFormat="1" x14ac:dyDescent="0.2">
      <c r="B18" s="289">
        <v>4.1666666666666664E-2</v>
      </c>
      <c r="C18" s="314" t="s">
        <v>324</v>
      </c>
      <c r="D18" s="314" t="s">
        <v>324</v>
      </c>
      <c r="E18" s="314" t="s">
        <v>324</v>
      </c>
      <c r="F18" s="314" t="s">
        <v>324</v>
      </c>
      <c r="G18" s="314" t="s">
        <v>324</v>
      </c>
      <c r="H18" s="314" t="s">
        <v>324</v>
      </c>
      <c r="I18" s="314" t="s">
        <v>324</v>
      </c>
      <c r="J18" s="314" t="s">
        <v>324</v>
      </c>
      <c r="K18" s="314" t="s">
        <v>324</v>
      </c>
      <c r="L18" s="314">
        <v>98.9</v>
      </c>
      <c r="M18" s="314">
        <v>66.8</v>
      </c>
      <c r="N18" s="314">
        <v>112.9</v>
      </c>
      <c r="O18" s="314">
        <v>101.2</v>
      </c>
      <c r="P18" s="314">
        <v>132.9</v>
      </c>
      <c r="Q18" s="314">
        <v>67</v>
      </c>
      <c r="R18" s="314">
        <v>108.3</v>
      </c>
      <c r="S18" s="314">
        <v>100.8</v>
      </c>
      <c r="T18" s="314">
        <v>124.7</v>
      </c>
      <c r="U18" s="314">
        <v>86.7</v>
      </c>
      <c r="V18" s="314">
        <v>72</v>
      </c>
      <c r="W18" s="314" t="s">
        <v>324</v>
      </c>
      <c r="X18" s="314" t="s">
        <v>324</v>
      </c>
      <c r="Y18" s="314" t="s">
        <v>324</v>
      </c>
      <c r="Z18" s="314" t="s">
        <v>324</v>
      </c>
      <c r="AA18" s="314" t="s">
        <v>324</v>
      </c>
      <c r="AB18" s="314" t="s">
        <v>324</v>
      </c>
      <c r="AC18" s="314" t="s">
        <v>324</v>
      </c>
      <c r="AD18" s="314" t="s">
        <v>324</v>
      </c>
      <c r="AE18" s="314" t="s">
        <v>324</v>
      </c>
      <c r="AF18" s="314" t="s">
        <v>324</v>
      </c>
      <c r="AG18" s="314" t="s">
        <v>324</v>
      </c>
    </row>
    <row r="19" spans="2:33" s="290" customFormat="1" x14ac:dyDescent="0.2">
      <c r="B19" s="289">
        <v>8.3333333333333329E-2</v>
      </c>
      <c r="C19" s="314" t="s">
        <v>324</v>
      </c>
      <c r="D19" s="314" t="s">
        <v>324</v>
      </c>
      <c r="E19" s="314" t="s">
        <v>324</v>
      </c>
      <c r="F19" s="314" t="s">
        <v>324</v>
      </c>
      <c r="G19" s="314" t="s">
        <v>324</v>
      </c>
      <c r="H19" s="314" t="s">
        <v>324</v>
      </c>
      <c r="I19" s="314" t="s">
        <v>324</v>
      </c>
      <c r="J19" s="314" t="s">
        <v>324</v>
      </c>
      <c r="K19" s="314" t="s">
        <v>324</v>
      </c>
      <c r="L19" s="314">
        <v>99.8</v>
      </c>
      <c r="M19" s="314">
        <v>104.2</v>
      </c>
      <c r="N19" s="314">
        <v>88</v>
      </c>
      <c r="O19" s="314">
        <v>102.3</v>
      </c>
      <c r="P19" s="314">
        <v>102.9</v>
      </c>
      <c r="Q19" s="314">
        <v>82.8</v>
      </c>
      <c r="R19" s="314">
        <v>142.4</v>
      </c>
      <c r="S19" s="314">
        <v>108.3</v>
      </c>
      <c r="T19" s="314">
        <v>147.4</v>
      </c>
      <c r="U19" s="314">
        <v>87.6</v>
      </c>
      <c r="V19" s="314">
        <v>63.9</v>
      </c>
      <c r="W19" s="314" t="s">
        <v>324</v>
      </c>
      <c r="X19" s="314" t="s">
        <v>324</v>
      </c>
      <c r="Y19" s="314" t="s">
        <v>324</v>
      </c>
      <c r="Z19" s="314" t="s">
        <v>324</v>
      </c>
      <c r="AA19" s="314" t="s">
        <v>324</v>
      </c>
      <c r="AB19" s="314" t="s">
        <v>324</v>
      </c>
      <c r="AC19" s="314" t="s">
        <v>324</v>
      </c>
      <c r="AD19" s="314" t="s">
        <v>324</v>
      </c>
      <c r="AE19" s="314" t="s">
        <v>324</v>
      </c>
      <c r="AF19" s="314" t="s">
        <v>324</v>
      </c>
      <c r="AG19" s="314" t="s">
        <v>324</v>
      </c>
    </row>
    <row r="20" spans="2:33" s="290" customFormat="1" x14ac:dyDescent="0.2">
      <c r="B20" s="289">
        <v>0.125</v>
      </c>
      <c r="C20" s="314" t="s">
        <v>324</v>
      </c>
      <c r="D20" s="314" t="s">
        <v>324</v>
      </c>
      <c r="E20" s="314" t="s">
        <v>324</v>
      </c>
      <c r="F20" s="314" t="s">
        <v>324</v>
      </c>
      <c r="G20" s="314" t="s">
        <v>324</v>
      </c>
      <c r="H20" s="314" t="s">
        <v>324</v>
      </c>
      <c r="I20" s="314" t="s">
        <v>324</v>
      </c>
      <c r="J20" s="314" t="s">
        <v>324</v>
      </c>
      <c r="K20" s="314" t="s">
        <v>324</v>
      </c>
      <c r="L20" s="314">
        <v>89.2</v>
      </c>
      <c r="M20" s="314">
        <v>68.400000000000006</v>
      </c>
      <c r="N20" s="314">
        <v>111.8</v>
      </c>
      <c r="O20" s="314">
        <v>102</v>
      </c>
      <c r="P20" s="314">
        <v>52.5</v>
      </c>
      <c r="Q20" s="314">
        <v>141.5</v>
      </c>
      <c r="R20" s="314">
        <v>156.1</v>
      </c>
      <c r="S20" s="314">
        <v>128.9</v>
      </c>
      <c r="T20" s="314">
        <v>181.8</v>
      </c>
      <c r="U20" s="314">
        <v>99.1</v>
      </c>
      <c r="V20" s="314">
        <v>98.5</v>
      </c>
      <c r="W20" s="314" t="s">
        <v>324</v>
      </c>
      <c r="X20" s="314" t="s">
        <v>324</v>
      </c>
      <c r="Y20" s="314" t="s">
        <v>324</v>
      </c>
      <c r="Z20" s="314" t="s">
        <v>324</v>
      </c>
      <c r="AA20" s="314" t="s">
        <v>324</v>
      </c>
      <c r="AB20" s="314" t="s">
        <v>324</v>
      </c>
      <c r="AC20" s="314" t="s">
        <v>324</v>
      </c>
      <c r="AD20" s="314" t="s">
        <v>324</v>
      </c>
      <c r="AE20" s="314" t="s">
        <v>324</v>
      </c>
      <c r="AF20" s="314" t="s">
        <v>324</v>
      </c>
      <c r="AG20" s="314" t="s">
        <v>324</v>
      </c>
    </row>
    <row r="21" spans="2:33" s="290" customFormat="1" x14ac:dyDescent="0.2">
      <c r="B21" s="289">
        <v>0.16666666666666666</v>
      </c>
      <c r="C21" s="314" t="s">
        <v>324</v>
      </c>
      <c r="D21" s="314" t="s">
        <v>324</v>
      </c>
      <c r="E21" s="314" t="s">
        <v>324</v>
      </c>
      <c r="F21" s="314" t="s">
        <v>324</v>
      </c>
      <c r="G21" s="314" t="s">
        <v>324</v>
      </c>
      <c r="H21" s="314" t="s">
        <v>324</v>
      </c>
      <c r="I21" s="314" t="s">
        <v>324</v>
      </c>
      <c r="J21" s="314" t="s">
        <v>324</v>
      </c>
      <c r="K21" s="314" t="s">
        <v>324</v>
      </c>
      <c r="L21" s="314">
        <v>82.4</v>
      </c>
      <c r="M21" s="314">
        <v>79.599999999999994</v>
      </c>
      <c r="N21" s="314">
        <v>178</v>
      </c>
      <c r="O21" s="314">
        <v>91.6</v>
      </c>
      <c r="P21" s="314">
        <v>92.7</v>
      </c>
      <c r="Q21" s="314">
        <v>127.7</v>
      </c>
      <c r="R21" s="314">
        <v>165.4</v>
      </c>
      <c r="S21" s="314">
        <v>169.5</v>
      </c>
      <c r="T21" s="314">
        <v>211.5</v>
      </c>
      <c r="U21" s="314">
        <v>135.4</v>
      </c>
      <c r="V21" s="314">
        <v>144.69999999999999</v>
      </c>
      <c r="W21" s="314" t="s">
        <v>324</v>
      </c>
      <c r="X21" s="314" t="s">
        <v>324</v>
      </c>
      <c r="Y21" s="314" t="s">
        <v>324</v>
      </c>
      <c r="Z21" s="314" t="s">
        <v>324</v>
      </c>
      <c r="AA21" s="314" t="s">
        <v>324</v>
      </c>
      <c r="AB21" s="314" t="s">
        <v>324</v>
      </c>
      <c r="AC21" s="314" t="s">
        <v>324</v>
      </c>
      <c r="AD21" s="314" t="s">
        <v>324</v>
      </c>
      <c r="AE21" s="314" t="s">
        <v>324</v>
      </c>
      <c r="AF21" s="314" t="s">
        <v>324</v>
      </c>
      <c r="AG21" s="314" t="s">
        <v>324</v>
      </c>
    </row>
    <row r="22" spans="2:33" s="290" customFormat="1" x14ac:dyDescent="0.2">
      <c r="B22" s="289">
        <v>0.20833333333333334</v>
      </c>
      <c r="C22" s="314" t="s">
        <v>324</v>
      </c>
      <c r="D22" s="314" t="s">
        <v>324</v>
      </c>
      <c r="E22" s="314" t="s">
        <v>324</v>
      </c>
      <c r="F22" s="314" t="s">
        <v>324</v>
      </c>
      <c r="G22" s="314" t="s">
        <v>324</v>
      </c>
      <c r="H22" s="314" t="s">
        <v>324</v>
      </c>
      <c r="I22" s="314" t="s">
        <v>324</v>
      </c>
      <c r="J22" s="314" t="s">
        <v>324</v>
      </c>
      <c r="K22" s="314" t="s">
        <v>324</v>
      </c>
      <c r="L22" s="314">
        <v>65</v>
      </c>
      <c r="M22" s="314">
        <v>118.2</v>
      </c>
      <c r="N22" s="314">
        <v>129.1</v>
      </c>
      <c r="O22" s="314">
        <v>89.9</v>
      </c>
      <c r="P22" s="314">
        <v>56.4</v>
      </c>
      <c r="Q22" s="314">
        <v>149</v>
      </c>
      <c r="R22" s="314">
        <v>145.9</v>
      </c>
      <c r="S22" s="314">
        <v>192.7</v>
      </c>
      <c r="T22" s="314">
        <v>114.6</v>
      </c>
      <c r="U22" s="314">
        <v>144.1</v>
      </c>
      <c r="V22" s="314">
        <v>132.4</v>
      </c>
      <c r="W22" s="314" t="s">
        <v>324</v>
      </c>
      <c r="X22" s="314" t="s">
        <v>324</v>
      </c>
      <c r="Y22" s="314" t="s">
        <v>324</v>
      </c>
      <c r="Z22" s="314" t="s">
        <v>324</v>
      </c>
      <c r="AA22" s="314" t="s">
        <v>324</v>
      </c>
      <c r="AB22" s="314" t="s">
        <v>324</v>
      </c>
      <c r="AC22" s="314" t="s">
        <v>324</v>
      </c>
      <c r="AD22" s="314" t="s">
        <v>324</v>
      </c>
      <c r="AE22" s="314" t="s">
        <v>324</v>
      </c>
      <c r="AF22" s="314" t="s">
        <v>324</v>
      </c>
      <c r="AG22" s="314" t="s">
        <v>324</v>
      </c>
    </row>
    <row r="23" spans="2:33" s="290" customFormat="1" x14ac:dyDescent="0.2">
      <c r="B23" s="289">
        <v>0.25</v>
      </c>
      <c r="C23" s="314" t="s">
        <v>324</v>
      </c>
      <c r="D23" s="314" t="s">
        <v>324</v>
      </c>
      <c r="E23" s="314" t="s">
        <v>324</v>
      </c>
      <c r="F23" s="314" t="s">
        <v>324</v>
      </c>
      <c r="G23" s="314" t="s">
        <v>324</v>
      </c>
      <c r="H23" s="314" t="s">
        <v>324</v>
      </c>
      <c r="I23" s="314" t="s">
        <v>324</v>
      </c>
      <c r="J23" s="314" t="s">
        <v>324</v>
      </c>
      <c r="K23" s="314" t="s">
        <v>324</v>
      </c>
      <c r="L23" s="314">
        <v>64.900000000000006</v>
      </c>
      <c r="M23" s="314">
        <v>107.6</v>
      </c>
      <c r="N23" s="314">
        <v>106.4</v>
      </c>
      <c r="O23" s="314">
        <v>76.900000000000006</v>
      </c>
      <c r="P23" s="314">
        <v>146.30000000000001</v>
      </c>
      <c r="Q23" s="314">
        <v>131</v>
      </c>
      <c r="R23" s="314">
        <v>136.4</v>
      </c>
      <c r="S23" s="314">
        <v>263.2</v>
      </c>
      <c r="T23" s="314">
        <v>148.19999999999999</v>
      </c>
      <c r="U23" s="314">
        <v>129.1</v>
      </c>
      <c r="V23" s="314">
        <v>146.69999999999999</v>
      </c>
      <c r="W23" s="314" t="s">
        <v>324</v>
      </c>
      <c r="X23" s="314" t="s">
        <v>324</v>
      </c>
      <c r="Y23" s="314" t="s">
        <v>324</v>
      </c>
      <c r="Z23" s="314" t="s">
        <v>324</v>
      </c>
      <c r="AA23" s="314" t="s">
        <v>324</v>
      </c>
      <c r="AB23" s="314" t="s">
        <v>324</v>
      </c>
      <c r="AC23" s="314" t="s">
        <v>324</v>
      </c>
      <c r="AD23" s="314" t="s">
        <v>324</v>
      </c>
      <c r="AE23" s="314" t="s">
        <v>324</v>
      </c>
      <c r="AF23" s="314" t="s">
        <v>324</v>
      </c>
      <c r="AG23" s="314" t="s">
        <v>324</v>
      </c>
    </row>
    <row r="24" spans="2:33" s="290" customFormat="1" x14ac:dyDescent="0.2">
      <c r="B24" s="289">
        <v>0.29166666666666669</v>
      </c>
      <c r="C24" s="314" t="s">
        <v>324</v>
      </c>
      <c r="D24" s="314" t="s">
        <v>324</v>
      </c>
      <c r="E24" s="314" t="s">
        <v>324</v>
      </c>
      <c r="F24" s="314" t="s">
        <v>324</v>
      </c>
      <c r="G24" s="314" t="s">
        <v>324</v>
      </c>
      <c r="H24" s="314" t="s">
        <v>324</v>
      </c>
      <c r="I24" s="314" t="s">
        <v>324</v>
      </c>
      <c r="J24" s="314" t="s">
        <v>324</v>
      </c>
      <c r="K24" s="314" t="s">
        <v>324</v>
      </c>
      <c r="L24" s="314">
        <v>112.4</v>
      </c>
      <c r="M24" s="314">
        <v>104.1</v>
      </c>
      <c r="N24" s="314">
        <v>150.80000000000001</v>
      </c>
      <c r="O24" s="314">
        <v>92.7</v>
      </c>
      <c r="P24" s="314">
        <v>82</v>
      </c>
      <c r="Q24" s="314">
        <v>184.7</v>
      </c>
      <c r="R24" s="314">
        <v>194.4</v>
      </c>
      <c r="S24" s="314">
        <v>219.3</v>
      </c>
      <c r="T24" s="314">
        <v>254.1</v>
      </c>
      <c r="U24" s="314">
        <v>126</v>
      </c>
      <c r="V24" s="314">
        <v>160.6</v>
      </c>
      <c r="W24" s="314" t="s">
        <v>324</v>
      </c>
      <c r="X24" s="314" t="s">
        <v>324</v>
      </c>
      <c r="Y24" s="314" t="s">
        <v>324</v>
      </c>
      <c r="Z24" s="314" t="s">
        <v>324</v>
      </c>
      <c r="AA24" s="314" t="s">
        <v>324</v>
      </c>
      <c r="AB24" s="314" t="s">
        <v>324</v>
      </c>
      <c r="AC24" s="314" t="s">
        <v>324</v>
      </c>
      <c r="AD24" s="314" t="s">
        <v>324</v>
      </c>
      <c r="AE24" s="314" t="s">
        <v>324</v>
      </c>
      <c r="AF24" s="314" t="s">
        <v>324</v>
      </c>
      <c r="AG24" s="314" t="s">
        <v>324</v>
      </c>
    </row>
    <row r="25" spans="2:33" s="290" customFormat="1" x14ac:dyDescent="0.2">
      <c r="B25" s="289">
        <v>0.33333333333333331</v>
      </c>
      <c r="C25" s="314" t="s">
        <v>324</v>
      </c>
      <c r="D25" s="314" t="s">
        <v>324</v>
      </c>
      <c r="E25" s="314" t="s">
        <v>324</v>
      </c>
      <c r="F25" s="314" t="s">
        <v>324</v>
      </c>
      <c r="G25" s="314" t="s">
        <v>324</v>
      </c>
      <c r="H25" s="314" t="s">
        <v>324</v>
      </c>
      <c r="I25" s="314" t="s">
        <v>324</v>
      </c>
      <c r="J25" s="314" t="s">
        <v>324</v>
      </c>
      <c r="K25" s="314" t="s">
        <v>324</v>
      </c>
      <c r="L25" s="314">
        <v>155.19999999999999</v>
      </c>
      <c r="M25" s="314">
        <v>99.9</v>
      </c>
      <c r="N25" s="314">
        <v>97.6</v>
      </c>
      <c r="O25" s="314">
        <v>102.2</v>
      </c>
      <c r="P25" s="314">
        <v>153.6</v>
      </c>
      <c r="Q25" s="314">
        <v>170.6</v>
      </c>
      <c r="R25" s="314">
        <v>162.19999999999999</v>
      </c>
      <c r="S25" s="314">
        <v>192.1</v>
      </c>
      <c r="T25" s="314">
        <v>222.4</v>
      </c>
      <c r="U25" s="314">
        <v>165.6</v>
      </c>
      <c r="V25" s="314">
        <v>133.6</v>
      </c>
      <c r="W25" s="314" t="s">
        <v>324</v>
      </c>
      <c r="X25" s="314" t="s">
        <v>324</v>
      </c>
      <c r="Y25" s="314" t="s">
        <v>324</v>
      </c>
      <c r="Z25" s="314" t="s">
        <v>324</v>
      </c>
      <c r="AA25" s="314" t="s">
        <v>324</v>
      </c>
      <c r="AB25" s="314" t="s">
        <v>324</v>
      </c>
      <c r="AC25" s="314" t="s">
        <v>324</v>
      </c>
      <c r="AD25" s="314" t="s">
        <v>324</v>
      </c>
      <c r="AE25" s="314" t="s">
        <v>324</v>
      </c>
      <c r="AF25" s="314" t="s">
        <v>324</v>
      </c>
      <c r="AG25" s="314" t="s">
        <v>324</v>
      </c>
    </row>
    <row r="26" spans="2:33" s="290" customFormat="1" x14ac:dyDescent="0.2">
      <c r="B26" s="289">
        <v>0.375</v>
      </c>
      <c r="C26" s="314" t="s">
        <v>324</v>
      </c>
      <c r="D26" s="314" t="s">
        <v>324</v>
      </c>
      <c r="E26" s="314" t="s">
        <v>324</v>
      </c>
      <c r="F26" s="314" t="s">
        <v>324</v>
      </c>
      <c r="G26" s="314" t="s">
        <v>324</v>
      </c>
      <c r="H26" s="314" t="s">
        <v>324</v>
      </c>
      <c r="I26" s="314" t="s">
        <v>324</v>
      </c>
      <c r="J26" s="314" t="s">
        <v>324</v>
      </c>
      <c r="K26" s="314" t="s">
        <v>324</v>
      </c>
      <c r="L26" s="314">
        <v>155.19999999999999</v>
      </c>
      <c r="M26" s="314">
        <v>92.8</v>
      </c>
      <c r="N26" s="314">
        <v>120.4</v>
      </c>
      <c r="O26" s="314">
        <v>103.9</v>
      </c>
      <c r="P26" s="314">
        <v>175.3</v>
      </c>
      <c r="Q26" s="314">
        <v>153.80000000000001</v>
      </c>
      <c r="R26" s="314">
        <v>132.30000000000001</v>
      </c>
      <c r="S26" s="314">
        <v>207.6</v>
      </c>
      <c r="T26" s="314">
        <v>201.6</v>
      </c>
      <c r="U26" s="314">
        <v>134.80000000000001</v>
      </c>
      <c r="V26" s="314">
        <v>140.5</v>
      </c>
      <c r="W26" s="314" t="s">
        <v>324</v>
      </c>
      <c r="X26" s="314" t="s">
        <v>324</v>
      </c>
      <c r="Y26" s="314" t="s">
        <v>324</v>
      </c>
      <c r="Z26" s="314" t="s">
        <v>324</v>
      </c>
      <c r="AA26" s="314" t="s">
        <v>324</v>
      </c>
      <c r="AB26" s="314" t="s">
        <v>324</v>
      </c>
      <c r="AC26" s="314" t="s">
        <v>324</v>
      </c>
      <c r="AD26" s="314" t="s">
        <v>324</v>
      </c>
      <c r="AE26" s="314" t="s">
        <v>324</v>
      </c>
      <c r="AF26" s="314" t="s">
        <v>324</v>
      </c>
      <c r="AG26" s="314" t="s">
        <v>324</v>
      </c>
    </row>
    <row r="27" spans="2:33" s="290" customFormat="1" x14ac:dyDescent="0.2">
      <c r="B27" s="289">
        <v>0.41666666666666669</v>
      </c>
      <c r="C27" s="314" t="s">
        <v>324</v>
      </c>
      <c r="D27" s="314" t="s">
        <v>324</v>
      </c>
      <c r="E27" s="314" t="s">
        <v>324</v>
      </c>
      <c r="F27" s="314" t="s">
        <v>324</v>
      </c>
      <c r="G27" s="314" t="s">
        <v>324</v>
      </c>
      <c r="H27" s="314" t="s">
        <v>324</v>
      </c>
      <c r="I27" s="314" t="s">
        <v>324</v>
      </c>
      <c r="J27" s="314" t="s">
        <v>324</v>
      </c>
      <c r="K27" s="314" t="s">
        <v>324</v>
      </c>
      <c r="L27" s="314">
        <v>159.1</v>
      </c>
      <c r="M27" s="314">
        <v>91.8</v>
      </c>
      <c r="N27" s="314">
        <v>101.3</v>
      </c>
      <c r="O27" s="314">
        <v>112.8</v>
      </c>
      <c r="P27" s="314">
        <v>188.6</v>
      </c>
      <c r="Q27" s="314">
        <v>144.9</v>
      </c>
      <c r="R27" s="314">
        <v>127.2</v>
      </c>
      <c r="S27" s="314">
        <v>184.5</v>
      </c>
      <c r="T27" s="314">
        <v>203</v>
      </c>
      <c r="U27" s="314">
        <v>153.9</v>
      </c>
      <c r="V27" s="314">
        <v>156.1</v>
      </c>
      <c r="W27" s="314" t="s">
        <v>324</v>
      </c>
      <c r="X27" s="314" t="s">
        <v>324</v>
      </c>
      <c r="Y27" s="314" t="s">
        <v>324</v>
      </c>
      <c r="Z27" s="314" t="s">
        <v>324</v>
      </c>
      <c r="AA27" s="314" t="s">
        <v>324</v>
      </c>
      <c r="AB27" s="314" t="s">
        <v>324</v>
      </c>
      <c r="AC27" s="314" t="s">
        <v>324</v>
      </c>
      <c r="AD27" s="314" t="s">
        <v>324</v>
      </c>
      <c r="AE27" s="314" t="s">
        <v>324</v>
      </c>
      <c r="AF27" s="314" t="s">
        <v>324</v>
      </c>
      <c r="AG27" s="314" t="s">
        <v>324</v>
      </c>
    </row>
    <row r="28" spans="2:33" s="290" customFormat="1" x14ac:dyDescent="0.2">
      <c r="B28" s="289">
        <v>0.45833333333333331</v>
      </c>
      <c r="C28" s="314" t="s">
        <v>324</v>
      </c>
      <c r="D28" s="314" t="s">
        <v>324</v>
      </c>
      <c r="E28" s="314" t="s">
        <v>324</v>
      </c>
      <c r="F28" s="314" t="s">
        <v>324</v>
      </c>
      <c r="G28" s="314" t="s">
        <v>324</v>
      </c>
      <c r="H28" s="314" t="s">
        <v>324</v>
      </c>
      <c r="I28" s="314" t="s">
        <v>324</v>
      </c>
      <c r="J28" s="314" t="s">
        <v>324</v>
      </c>
      <c r="K28" s="314" t="s">
        <v>324</v>
      </c>
      <c r="L28" s="314">
        <v>170.8</v>
      </c>
      <c r="M28" s="314">
        <v>91.8</v>
      </c>
      <c r="N28" s="314">
        <v>100.3</v>
      </c>
      <c r="O28" s="314">
        <v>102.2</v>
      </c>
      <c r="P28" s="314">
        <v>256.3</v>
      </c>
      <c r="Q28" s="314">
        <v>142.80000000000001</v>
      </c>
      <c r="R28" s="314">
        <v>155.5</v>
      </c>
      <c r="S28" s="314">
        <v>158.19999999999999</v>
      </c>
      <c r="T28" s="314">
        <v>255.9</v>
      </c>
      <c r="U28" s="314">
        <v>210.2</v>
      </c>
      <c r="V28" s="314">
        <v>143.30000000000001</v>
      </c>
      <c r="W28" s="314" t="s">
        <v>324</v>
      </c>
      <c r="X28" s="314" t="s">
        <v>324</v>
      </c>
      <c r="Y28" s="314" t="s">
        <v>324</v>
      </c>
      <c r="Z28" s="314" t="s">
        <v>324</v>
      </c>
      <c r="AA28" s="314" t="s">
        <v>324</v>
      </c>
      <c r="AB28" s="314" t="s">
        <v>324</v>
      </c>
      <c r="AC28" s="314" t="s">
        <v>324</v>
      </c>
      <c r="AD28" s="314" t="s">
        <v>324</v>
      </c>
      <c r="AE28" s="314" t="s">
        <v>324</v>
      </c>
      <c r="AF28" s="314" t="s">
        <v>324</v>
      </c>
      <c r="AG28" s="314" t="s">
        <v>324</v>
      </c>
    </row>
    <row r="29" spans="2:33" s="290" customFormat="1" x14ac:dyDescent="0.2">
      <c r="B29" s="289">
        <v>0.5</v>
      </c>
      <c r="C29" s="314" t="s">
        <v>324</v>
      </c>
      <c r="D29" s="314" t="s">
        <v>324</v>
      </c>
      <c r="E29" s="314" t="s">
        <v>324</v>
      </c>
      <c r="F29" s="314" t="s">
        <v>324</v>
      </c>
      <c r="G29" s="314" t="s">
        <v>324</v>
      </c>
      <c r="H29" s="314" t="s">
        <v>324</v>
      </c>
      <c r="I29" s="314" t="s">
        <v>324</v>
      </c>
      <c r="J29" s="314" t="s">
        <v>324</v>
      </c>
      <c r="K29" s="314" t="s">
        <v>324</v>
      </c>
      <c r="L29" s="314">
        <v>142.69999999999999</v>
      </c>
      <c r="M29" s="314">
        <v>113.6</v>
      </c>
      <c r="N29" s="314">
        <v>145.69999999999999</v>
      </c>
      <c r="O29" s="314">
        <v>115.8</v>
      </c>
      <c r="P29" s="314">
        <v>197.6</v>
      </c>
      <c r="Q29" s="314">
        <v>138.9</v>
      </c>
      <c r="R29" s="314">
        <v>171.6</v>
      </c>
      <c r="S29" s="314">
        <v>134.5</v>
      </c>
      <c r="T29" s="314">
        <v>287.2</v>
      </c>
      <c r="U29" s="314">
        <v>134.1</v>
      </c>
      <c r="V29" s="314">
        <v>141.9</v>
      </c>
      <c r="W29" s="314" t="s">
        <v>324</v>
      </c>
      <c r="X29" s="314" t="s">
        <v>324</v>
      </c>
      <c r="Y29" s="314" t="s">
        <v>324</v>
      </c>
      <c r="Z29" s="314" t="s">
        <v>324</v>
      </c>
      <c r="AA29" s="314" t="s">
        <v>324</v>
      </c>
      <c r="AB29" s="314" t="s">
        <v>324</v>
      </c>
      <c r="AC29" s="314" t="s">
        <v>324</v>
      </c>
      <c r="AD29" s="314" t="s">
        <v>324</v>
      </c>
      <c r="AE29" s="314" t="s">
        <v>324</v>
      </c>
      <c r="AF29" s="314" t="s">
        <v>324</v>
      </c>
      <c r="AG29" s="314" t="s">
        <v>324</v>
      </c>
    </row>
    <row r="30" spans="2:33" s="290" customFormat="1" x14ac:dyDescent="0.2">
      <c r="B30" s="289">
        <v>0.54166666666666663</v>
      </c>
      <c r="C30" s="314" t="s">
        <v>324</v>
      </c>
      <c r="D30" s="314" t="s">
        <v>324</v>
      </c>
      <c r="E30" s="314" t="s">
        <v>324</v>
      </c>
      <c r="F30" s="314" t="s">
        <v>324</v>
      </c>
      <c r="G30" s="314" t="s">
        <v>324</v>
      </c>
      <c r="H30" s="314" t="s">
        <v>324</v>
      </c>
      <c r="I30" s="314" t="s">
        <v>324</v>
      </c>
      <c r="J30" s="314" t="s">
        <v>324</v>
      </c>
      <c r="K30" s="314" t="s">
        <v>324</v>
      </c>
      <c r="L30" s="314">
        <v>145.9</v>
      </c>
      <c r="M30" s="314">
        <v>116.3</v>
      </c>
      <c r="N30" s="314">
        <v>131.5</v>
      </c>
      <c r="O30" s="314">
        <v>124.1</v>
      </c>
      <c r="P30" s="314">
        <v>197.2</v>
      </c>
      <c r="Q30" s="314">
        <v>115.7</v>
      </c>
      <c r="R30" s="314">
        <v>226.6</v>
      </c>
      <c r="S30" s="314">
        <v>154.19999999999999</v>
      </c>
      <c r="T30" s="314">
        <v>243.7</v>
      </c>
      <c r="U30" s="314">
        <v>103.8</v>
      </c>
      <c r="V30" s="314">
        <v>121.8</v>
      </c>
      <c r="W30" s="314" t="s">
        <v>324</v>
      </c>
      <c r="X30" s="314" t="s">
        <v>324</v>
      </c>
      <c r="Y30" s="314" t="s">
        <v>324</v>
      </c>
      <c r="Z30" s="314" t="s">
        <v>324</v>
      </c>
      <c r="AA30" s="314" t="s">
        <v>324</v>
      </c>
      <c r="AB30" s="314" t="s">
        <v>324</v>
      </c>
      <c r="AC30" s="314" t="s">
        <v>324</v>
      </c>
      <c r="AD30" s="314" t="s">
        <v>324</v>
      </c>
      <c r="AE30" s="314" t="s">
        <v>324</v>
      </c>
      <c r="AF30" s="314" t="s">
        <v>324</v>
      </c>
      <c r="AG30" s="314" t="s">
        <v>324</v>
      </c>
    </row>
    <row r="31" spans="2:33" s="290" customFormat="1" x14ac:dyDescent="0.2">
      <c r="B31" s="289">
        <v>0.58333333333333337</v>
      </c>
      <c r="C31" s="314" t="s">
        <v>324</v>
      </c>
      <c r="D31" s="314" t="s">
        <v>324</v>
      </c>
      <c r="E31" s="314" t="s">
        <v>324</v>
      </c>
      <c r="F31" s="314" t="s">
        <v>324</v>
      </c>
      <c r="G31" s="314" t="s">
        <v>324</v>
      </c>
      <c r="H31" s="314" t="s">
        <v>324</v>
      </c>
      <c r="I31" s="314" t="s">
        <v>324</v>
      </c>
      <c r="J31" s="314" t="s">
        <v>324</v>
      </c>
      <c r="K31" s="314" t="s">
        <v>324</v>
      </c>
      <c r="L31" s="314">
        <v>145.9</v>
      </c>
      <c r="M31" s="314">
        <v>112.3</v>
      </c>
      <c r="N31" s="314">
        <v>115.4</v>
      </c>
      <c r="O31" s="314">
        <v>148.80000000000001</v>
      </c>
      <c r="P31" s="314">
        <v>170.8</v>
      </c>
      <c r="Q31" s="314">
        <v>127.9</v>
      </c>
      <c r="R31" s="314">
        <v>222.5</v>
      </c>
      <c r="S31" s="314">
        <v>164.9</v>
      </c>
      <c r="T31" s="314">
        <v>178</v>
      </c>
      <c r="U31" s="314">
        <v>98.9</v>
      </c>
      <c r="V31" s="314" t="s">
        <v>324</v>
      </c>
      <c r="W31" s="314" t="s">
        <v>324</v>
      </c>
      <c r="X31" s="314" t="s">
        <v>324</v>
      </c>
      <c r="Y31" s="314" t="s">
        <v>324</v>
      </c>
      <c r="Z31" s="314" t="s">
        <v>324</v>
      </c>
      <c r="AA31" s="314" t="s">
        <v>324</v>
      </c>
      <c r="AB31" s="314" t="s">
        <v>324</v>
      </c>
      <c r="AC31" s="314" t="s">
        <v>324</v>
      </c>
      <c r="AD31" s="314" t="s">
        <v>324</v>
      </c>
      <c r="AE31" s="314" t="s">
        <v>324</v>
      </c>
      <c r="AF31" s="314" t="s">
        <v>324</v>
      </c>
      <c r="AG31" s="314" t="s">
        <v>324</v>
      </c>
    </row>
    <row r="32" spans="2:33" s="290" customFormat="1" x14ac:dyDescent="0.2">
      <c r="B32" s="289">
        <v>0.625</v>
      </c>
      <c r="C32" s="314" t="s">
        <v>324</v>
      </c>
      <c r="D32" s="314" t="s">
        <v>324</v>
      </c>
      <c r="E32" s="314" t="s">
        <v>324</v>
      </c>
      <c r="F32" s="314" t="s">
        <v>324</v>
      </c>
      <c r="G32" s="314" t="s">
        <v>324</v>
      </c>
      <c r="H32" s="314" t="s">
        <v>324</v>
      </c>
      <c r="I32" s="314" t="s">
        <v>324</v>
      </c>
      <c r="J32" s="314" t="s">
        <v>324</v>
      </c>
      <c r="K32" s="314">
        <v>148</v>
      </c>
      <c r="L32" s="314">
        <v>132.4</v>
      </c>
      <c r="M32" s="314">
        <v>107.6</v>
      </c>
      <c r="N32" s="314">
        <v>97.1</v>
      </c>
      <c r="O32" s="314">
        <v>146.80000000000001</v>
      </c>
      <c r="P32" s="314">
        <v>173.5</v>
      </c>
      <c r="Q32" s="314">
        <v>127.1</v>
      </c>
      <c r="R32" s="314">
        <v>182.4</v>
      </c>
      <c r="S32" s="314">
        <v>118.8</v>
      </c>
      <c r="T32" s="314">
        <v>147.4</v>
      </c>
      <c r="U32" s="314">
        <v>106.4</v>
      </c>
      <c r="V32" s="314" t="s">
        <v>324</v>
      </c>
      <c r="W32" s="314" t="s">
        <v>324</v>
      </c>
      <c r="X32" s="314" t="s">
        <v>324</v>
      </c>
      <c r="Y32" s="314" t="s">
        <v>324</v>
      </c>
      <c r="Z32" s="314" t="s">
        <v>324</v>
      </c>
      <c r="AA32" s="314" t="s">
        <v>324</v>
      </c>
      <c r="AB32" s="314" t="s">
        <v>324</v>
      </c>
      <c r="AC32" s="314" t="s">
        <v>324</v>
      </c>
      <c r="AD32" s="314" t="s">
        <v>324</v>
      </c>
      <c r="AE32" s="314" t="s">
        <v>324</v>
      </c>
      <c r="AF32" s="314" t="s">
        <v>324</v>
      </c>
      <c r="AG32" s="314" t="s">
        <v>324</v>
      </c>
    </row>
    <row r="33" spans="2:33" s="290" customFormat="1" x14ac:dyDescent="0.2">
      <c r="B33" s="289">
        <v>0.66666666666666663</v>
      </c>
      <c r="C33" s="314" t="s">
        <v>324</v>
      </c>
      <c r="D33" s="314" t="s">
        <v>324</v>
      </c>
      <c r="E33" s="314" t="s">
        <v>324</v>
      </c>
      <c r="F33" s="314" t="s">
        <v>324</v>
      </c>
      <c r="G33" s="314" t="s">
        <v>324</v>
      </c>
      <c r="H33" s="314" t="s">
        <v>324</v>
      </c>
      <c r="I33" s="314" t="s">
        <v>324</v>
      </c>
      <c r="J33" s="314" t="s">
        <v>324</v>
      </c>
      <c r="K33" s="314">
        <v>150.69999999999999</v>
      </c>
      <c r="L33" s="314">
        <v>136.6</v>
      </c>
      <c r="M33" s="314">
        <v>122.3</v>
      </c>
      <c r="N33" s="314">
        <v>85.5</v>
      </c>
      <c r="O33" s="314">
        <v>175.4</v>
      </c>
      <c r="P33" s="314">
        <v>173.4</v>
      </c>
      <c r="Q33" s="314">
        <v>127.6</v>
      </c>
      <c r="R33" s="314">
        <v>203.2</v>
      </c>
      <c r="S33" s="314">
        <v>128.69999999999999</v>
      </c>
      <c r="T33" s="314">
        <v>163.30000000000001</v>
      </c>
      <c r="U33" s="314">
        <v>93.4</v>
      </c>
      <c r="V33" s="314" t="s">
        <v>324</v>
      </c>
      <c r="W33" s="314" t="s">
        <v>324</v>
      </c>
      <c r="X33" s="314" t="s">
        <v>324</v>
      </c>
      <c r="Y33" s="314" t="s">
        <v>324</v>
      </c>
      <c r="Z33" s="314" t="s">
        <v>324</v>
      </c>
      <c r="AA33" s="314" t="s">
        <v>324</v>
      </c>
      <c r="AB33" s="314" t="s">
        <v>324</v>
      </c>
      <c r="AC33" s="314" t="s">
        <v>324</v>
      </c>
      <c r="AD33" s="314" t="s">
        <v>324</v>
      </c>
      <c r="AE33" s="314" t="s">
        <v>324</v>
      </c>
      <c r="AF33" s="314" t="s">
        <v>324</v>
      </c>
      <c r="AG33" s="314" t="s">
        <v>324</v>
      </c>
    </row>
    <row r="34" spans="2:33" s="290" customFormat="1" x14ac:dyDescent="0.2">
      <c r="B34" s="289">
        <v>0.70833333333333337</v>
      </c>
      <c r="C34" s="314" t="s">
        <v>324</v>
      </c>
      <c r="D34" s="314" t="s">
        <v>324</v>
      </c>
      <c r="E34" s="314" t="s">
        <v>324</v>
      </c>
      <c r="F34" s="314" t="s">
        <v>324</v>
      </c>
      <c r="G34" s="314" t="s">
        <v>324</v>
      </c>
      <c r="H34" s="314" t="s">
        <v>324</v>
      </c>
      <c r="I34" s="314" t="s">
        <v>324</v>
      </c>
      <c r="J34" s="314" t="s">
        <v>324</v>
      </c>
      <c r="K34" s="314">
        <v>127.1</v>
      </c>
      <c r="L34" s="314">
        <v>92.1</v>
      </c>
      <c r="M34" s="314">
        <v>120.3</v>
      </c>
      <c r="N34" s="314">
        <v>68.099999999999994</v>
      </c>
      <c r="O34" s="314">
        <v>114.8</v>
      </c>
      <c r="P34" s="314">
        <v>135.4</v>
      </c>
      <c r="Q34" s="314">
        <v>94.2</v>
      </c>
      <c r="R34" s="314">
        <v>168.7</v>
      </c>
      <c r="S34" s="314">
        <v>152.4</v>
      </c>
      <c r="T34" s="314">
        <v>120.2</v>
      </c>
      <c r="U34" s="314">
        <v>95.9</v>
      </c>
      <c r="V34" s="314" t="s">
        <v>324</v>
      </c>
      <c r="W34" s="314" t="s">
        <v>324</v>
      </c>
      <c r="X34" s="314" t="s">
        <v>324</v>
      </c>
      <c r="Y34" s="314" t="s">
        <v>324</v>
      </c>
      <c r="Z34" s="314" t="s">
        <v>324</v>
      </c>
      <c r="AA34" s="314" t="s">
        <v>324</v>
      </c>
      <c r="AB34" s="314" t="s">
        <v>324</v>
      </c>
      <c r="AC34" s="314" t="s">
        <v>324</v>
      </c>
      <c r="AD34" s="314" t="s">
        <v>324</v>
      </c>
      <c r="AE34" s="314" t="s">
        <v>324</v>
      </c>
      <c r="AF34" s="314" t="s">
        <v>324</v>
      </c>
      <c r="AG34" s="314" t="s">
        <v>324</v>
      </c>
    </row>
    <row r="35" spans="2:33" s="290" customFormat="1" x14ac:dyDescent="0.2">
      <c r="B35" s="289">
        <v>0.75</v>
      </c>
      <c r="C35" s="314" t="s">
        <v>324</v>
      </c>
      <c r="D35" s="314" t="s">
        <v>324</v>
      </c>
      <c r="E35" s="314" t="s">
        <v>324</v>
      </c>
      <c r="F35" s="314" t="s">
        <v>324</v>
      </c>
      <c r="G35" s="314" t="s">
        <v>324</v>
      </c>
      <c r="H35" s="314" t="s">
        <v>324</v>
      </c>
      <c r="I35" s="314" t="s">
        <v>324</v>
      </c>
      <c r="J35" s="314" t="s">
        <v>324</v>
      </c>
      <c r="K35" s="314">
        <v>123.9</v>
      </c>
      <c r="L35" s="314">
        <v>99.5</v>
      </c>
      <c r="M35" s="314">
        <v>175</v>
      </c>
      <c r="N35" s="314">
        <v>93.3</v>
      </c>
      <c r="O35" s="314">
        <v>84.6</v>
      </c>
      <c r="P35" s="314">
        <v>137.80000000000001</v>
      </c>
      <c r="Q35" s="314">
        <v>69.400000000000006</v>
      </c>
      <c r="R35" s="314">
        <v>136.19999999999999</v>
      </c>
      <c r="S35" s="314">
        <v>109.6</v>
      </c>
      <c r="T35" s="314">
        <v>119.1</v>
      </c>
      <c r="U35" s="314">
        <v>109.1</v>
      </c>
      <c r="V35" s="314" t="s">
        <v>324</v>
      </c>
      <c r="W35" s="314" t="s">
        <v>324</v>
      </c>
      <c r="X35" s="314" t="s">
        <v>324</v>
      </c>
      <c r="Y35" s="314" t="s">
        <v>324</v>
      </c>
      <c r="Z35" s="314" t="s">
        <v>324</v>
      </c>
      <c r="AA35" s="314" t="s">
        <v>324</v>
      </c>
      <c r="AB35" s="314" t="s">
        <v>324</v>
      </c>
      <c r="AC35" s="314" t="s">
        <v>324</v>
      </c>
      <c r="AD35" s="314" t="s">
        <v>324</v>
      </c>
      <c r="AE35" s="314" t="s">
        <v>324</v>
      </c>
      <c r="AF35" s="314" t="s">
        <v>324</v>
      </c>
      <c r="AG35" s="314" t="s">
        <v>324</v>
      </c>
    </row>
    <row r="36" spans="2:33" s="290" customFormat="1" x14ac:dyDescent="0.2">
      <c r="B36" s="289">
        <v>0.79166666666666663</v>
      </c>
      <c r="C36" s="314" t="s">
        <v>324</v>
      </c>
      <c r="D36" s="314" t="s">
        <v>324</v>
      </c>
      <c r="E36" s="314" t="s">
        <v>324</v>
      </c>
      <c r="F36" s="314" t="s">
        <v>324</v>
      </c>
      <c r="G36" s="314" t="s">
        <v>324</v>
      </c>
      <c r="H36" s="314" t="s">
        <v>324</v>
      </c>
      <c r="I36" s="314" t="s">
        <v>324</v>
      </c>
      <c r="J36" s="314" t="s">
        <v>324</v>
      </c>
      <c r="K36" s="314">
        <v>112.5</v>
      </c>
      <c r="L36" s="314">
        <v>113.7</v>
      </c>
      <c r="M36" s="314">
        <v>171.7</v>
      </c>
      <c r="N36" s="314">
        <v>81.900000000000006</v>
      </c>
      <c r="O36" s="314">
        <v>133.6</v>
      </c>
      <c r="P36" s="314">
        <v>132.30000000000001</v>
      </c>
      <c r="Q36" s="314">
        <v>152.4</v>
      </c>
      <c r="R36" s="314">
        <v>142.4</v>
      </c>
      <c r="S36" s="314">
        <v>119.2</v>
      </c>
      <c r="T36" s="314">
        <v>130.80000000000001</v>
      </c>
      <c r="U36" s="314">
        <v>108.8</v>
      </c>
      <c r="V36" s="314" t="s">
        <v>324</v>
      </c>
      <c r="W36" s="314" t="s">
        <v>324</v>
      </c>
      <c r="X36" s="314" t="s">
        <v>324</v>
      </c>
      <c r="Y36" s="314" t="s">
        <v>324</v>
      </c>
      <c r="Z36" s="314" t="s">
        <v>324</v>
      </c>
      <c r="AA36" s="314" t="s">
        <v>324</v>
      </c>
      <c r="AB36" s="314" t="s">
        <v>324</v>
      </c>
      <c r="AC36" s="314" t="s">
        <v>324</v>
      </c>
      <c r="AD36" s="314" t="s">
        <v>324</v>
      </c>
      <c r="AE36" s="314" t="s">
        <v>324</v>
      </c>
      <c r="AF36" s="314" t="s">
        <v>324</v>
      </c>
      <c r="AG36" s="314" t="s">
        <v>324</v>
      </c>
    </row>
    <row r="37" spans="2:33" s="290" customFormat="1" x14ac:dyDescent="0.2">
      <c r="B37" s="289">
        <v>0.83333333333333337</v>
      </c>
      <c r="C37" s="314" t="s">
        <v>324</v>
      </c>
      <c r="D37" s="314" t="s">
        <v>324</v>
      </c>
      <c r="E37" s="314" t="s">
        <v>324</v>
      </c>
      <c r="F37" s="314" t="s">
        <v>324</v>
      </c>
      <c r="G37" s="314" t="s">
        <v>324</v>
      </c>
      <c r="H37" s="314" t="s">
        <v>324</v>
      </c>
      <c r="I37" s="314" t="s">
        <v>324</v>
      </c>
      <c r="J37" s="314" t="s">
        <v>324</v>
      </c>
      <c r="K37" s="314">
        <v>93.3</v>
      </c>
      <c r="L37" s="314">
        <v>123.1</v>
      </c>
      <c r="M37" s="314">
        <v>85.1</v>
      </c>
      <c r="N37" s="314">
        <v>105.4</v>
      </c>
      <c r="O37" s="314">
        <v>145.80000000000001</v>
      </c>
      <c r="P37" s="314">
        <v>99.7</v>
      </c>
      <c r="Q37" s="314">
        <v>122.3</v>
      </c>
      <c r="R37" s="314">
        <v>163</v>
      </c>
      <c r="S37" s="314">
        <v>112</v>
      </c>
      <c r="T37" s="314">
        <v>125.7</v>
      </c>
      <c r="U37" s="314">
        <v>90.2</v>
      </c>
      <c r="V37" s="314" t="s">
        <v>324</v>
      </c>
      <c r="W37" s="314" t="s">
        <v>324</v>
      </c>
      <c r="X37" s="314" t="s">
        <v>324</v>
      </c>
      <c r="Y37" s="314" t="s">
        <v>324</v>
      </c>
      <c r="Z37" s="314" t="s">
        <v>324</v>
      </c>
      <c r="AA37" s="314" t="s">
        <v>324</v>
      </c>
      <c r="AB37" s="314" t="s">
        <v>324</v>
      </c>
      <c r="AC37" s="314" t="s">
        <v>324</v>
      </c>
      <c r="AD37" s="314" t="s">
        <v>324</v>
      </c>
      <c r="AE37" s="314" t="s">
        <v>324</v>
      </c>
      <c r="AF37" s="314" t="s">
        <v>324</v>
      </c>
      <c r="AG37" s="314" t="s">
        <v>324</v>
      </c>
    </row>
    <row r="38" spans="2:33" s="290" customFormat="1" x14ac:dyDescent="0.2">
      <c r="B38" s="289">
        <v>0.875</v>
      </c>
      <c r="C38" s="314" t="s">
        <v>324</v>
      </c>
      <c r="D38" s="314" t="s">
        <v>324</v>
      </c>
      <c r="E38" s="314" t="s">
        <v>324</v>
      </c>
      <c r="F38" s="314" t="s">
        <v>324</v>
      </c>
      <c r="G38" s="314" t="s">
        <v>324</v>
      </c>
      <c r="H38" s="314" t="s">
        <v>324</v>
      </c>
      <c r="I38" s="314" t="s">
        <v>324</v>
      </c>
      <c r="J38" s="314" t="s">
        <v>324</v>
      </c>
      <c r="K38" s="314">
        <v>75.8</v>
      </c>
      <c r="L38" s="314">
        <v>87</v>
      </c>
      <c r="M38" s="314">
        <v>119</v>
      </c>
      <c r="N38" s="314">
        <v>115.2</v>
      </c>
      <c r="O38" s="314">
        <v>117.9</v>
      </c>
      <c r="P38" s="314">
        <v>76</v>
      </c>
      <c r="Q38" s="314">
        <v>92.7</v>
      </c>
      <c r="R38" s="314">
        <v>152.5</v>
      </c>
      <c r="S38" s="314">
        <v>84.4</v>
      </c>
      <c r="T38" s="314">
        <v>97.6</v>
      </c>
      <c r="U38" s="314">
        <v>95.7</v>
      </c>
      <c r="V38" s="314" t="s">
        <v>324</v>
      </c>
      <c r="W38" s="314" t="s">
        <v>324</v>
      </c>
      <c r="X38" s="314" t="s">
        <v>324</v>
      </c>
      <c r="Y38" s="314" t="s">
        <v>324</v>
      </c>
      <c r="Z38" s="314" t="s">
        <v>324</v>
      </c>
      <c r="AA38" s="314" t="s">
        <v>324</v>
      </c>
      <c r="AB38" s="314" t="s">
        <v>324</v>
      </c>
      <c r="AC38" s="314" t="s">
        <v>324</v>
      </c>
      <c r="AD38" s="314" t="s">
        <v>324</v>
      </c>
      <c r="AE38" s="314" t="s">
        <v>324</v>
      </c>
      <c r="AF38" s="314" t="s">
        <v>324</v>
      </c>
      <c r="AG38" s="314" t="s">
        <v>324</v>
      </c>
    </row>
    <row r="39" spans="2:33" s="290" customFormat="1" x14ac:dyDescent="0.2">
      <c r="B39" s="289">
        <v>0.91666666666666663</v>
      </c>
      <c r="C39" s="314" t="s">
        <v>324</v>
      </c>
      <c r="D39" s="314" t="s">
        <v>324</v>
      </c>
      <c r="E39" s="314" t="s">
        <v>324</v>
      </c>
      <c r="F39" s="314" t="s">
        <v>324</v>
      </c>
      <c r="G39" s="314" t="s">
        <v>324</v>
      </c>
      <c r="H39" s="314" t="s">
        <v>324</v>
      </c>
      <c r="I39" s="314" t="s">
        <v>324</v>
      </c>
      <c r="J39" s="314" t="s">
        <v>324</v>
      </c>
      <c r="K39" s="314">
        <v>116.8</v>
      </c>
      <c r="L39" s="314">
        <v>93.4</v>
      </c>
      <c r="M39" s="314">
        <v>95.7</v>
      </c>
      <c r="N39" s="314">
        <v>99.4</v>
      </c>
      <c r="O39" s="314">
        <v>93.2</v>
      </c>
      <c r="P39" s="314">
        <v>68.2</v>
      </c>
      <c r="Q39" s="314">
        <v>104.6</v>
      </c>
      <c r="R39" s="314">
        <v>64.099999999999994</v>
      </c>
      <c r="S39" s="314">
        <v>125.5</v>
      </c>
      <c r="T39" s="314">
        <v>114.6</v>
      </c>
      <c r="U39" s="314">
        <v>65.2</v>
      </c>
      <c r="V39" s="314" t="s">
        <v>324</v>
      </c>
      <c r="W39" s="314" t="s">
        <v>324</v>
      </c>
      <c r="X39" s="314" t="s">
        <v>324</v>
      </c>
      <c r="Y39" s="314" t="s">
        <v>324</v>
      </c>
      <c r="Z39" s="314" t="s">
        <v>324</v>
      </c>
      <c r="AA39" s="314" t="s">
        <v>324</v>
      </c>
      <c r="AB39" s="314" t="s">
        <v>324</v>
      </c>
      <c r="AC39" s="314" t="s">
        <v>324</v>
      </c>
      <c r="AD39" s="314" t="s">
        <v>324</v>
      </c>
      <c r="AE39" s="314" t="s">
        <v>324</v>
      </c>
      <c r="AF39" s="314" t="s">
        <v>324</v>
      </c>
      <c r="AG39" s="314" t="s">
        <v>324</v>
      </c>
    </row>
    <row r="40" spans="2:33" s="290" customFormat="1" x14ac:dyDescent="0.2">
      <c r="B40" s="289">
        <v>0.95833333333333337</v>
      </c>
      <c r="C40" s="314" t="s">
        <v>324</v>
      </c>
      <c r="D40" s="314" t="s">
        <v>324</v>
      </c>
      <c r="E40" s="314" t="s">
        <v>324</v>
      </c>
      <c r="F40" s="314" t="s">
        <v>324</v>
      </c>
      <c r="G40" s="314" t="s">
        <v>324</v>
      </c>
      <c r="H40" s="314" t="s">
        <v>324</v>
      </c>
      <c r="I40" s="314" t="s">
        <v>324</v>
      </c>
      <c r="J40" s="314" t="s">
        <v>324</v>
      </c>
      <c r="K40" s="314">
        <v>93.2</v>
      </c>
      <c r="L40" s="314">
        <v>101.2</v>
      </c>
      <c r="M40" s="314">
        <v>85.1</v>
      </c>
      <c r="N40" s="314">
        <v>103.5</v>
      </c>
      <c r="O40" s="314">
        <v>59.6</v>
      </c>
      <c r="P40" s="314">
        <v>83</v>
      </c>
      <c r="Q40" s="314">
        <v>74.7</v>
      </c>
      <c r="R40" s="314">
        <v>88</v>
      </c>
      <c r="S40" s="314">
        <v>126</v>
      </c>
      <c r="T40" s="314">
        <v>82</v>
      </c>
      <c r="U40" s="314">
        <v>65.3</v>
      </c>
      <c r="V40" s="314" t="s">
        <v>324</v>
      </c>
      <c r="W40" s="314" t="s">
        <v>324</v>
      </c>
      <c r="X40" s="314" t="s">
        <v>324</v>
      </c>
      <c r="Y40" s="314" t="s">
        <v>324</v>
      </c>
      <c r="Z40" s="314" t="s">
        <v>324</v>
      </c>
      <c r="AA40" s="314" t="s">
        <v>324</v>
      </c>
      <c r="AB40" s="314" t="s">
        <v>324</v>
      </c>
      <c r="AC40" s="314" t="s">
        <v>324</v>
      </c>
      <c r="AD40" s="314" t="s">
        <v>324</v>
      </c>
      <c r="AE40" s="314" t="s">
        <v>324</v>
      </c>
      <c r="AF40" s="314" t="s">
        <v>324</v>
      </c>
      <c r="AG40" s="314" t="s">
        <v>324</v>
      </c>
    </row>
    <row r="41" spans="2:33" s="291" customFormat="1" ht="33" customHeight="1" x14ac:dyDescent="0.2">
      <c r="B41" s="287" t="s">
        <v>259</v>
      </c>
      <c r="C41" s="314" t="s">
        <v>324</v>
      </c>
      <c r="D41" s="314" t="s">
        <v>324</v>
      </c>
      <c r="E41" s="314" t="s">
        <v>324</v>
      </c>
      <c r="F41" s="314" t="s">
        <v>324</v>
      </c>
      <c r="G41" s="314" t="s">
        <v>324</v>
      </c>
      <c r="H41" s="314" t="s">
        <v>324</v>
      </c>
      <c r="I41" s="314" t="s">
        <v>324</v>
      </c>
      <c r="J41" s="314" t="s">
        <v>324</v>
      </c>
      <c r="K41" s="314" t="s">
        <v>324</v>
      </c>
      <c r="L41" s="314">
        <v>117.2</v>
      </c>
      <c r="M41" s="314">
        <v>104.4</v>
      </c>
      <c r="N41" s="314">
        <v>110.7</v>
      </c>
      <c r="O41" s="314">
        <v>110.7</v>
      </c>
      <c r="P41" s="314">
        <v>133.4</v>
      </c>
      <c r="Q41" s="314">
        <v>120.7</v>
      </c>
      <c r="R41" s="314">
        <v>150.69999999999999</v>
      </c>
      <c r="S41" s="314">
        <v>147.19999999999999</v>
      </c>
      <c r="T41" s="314">
        <v>166.1</v>
      </c>
      <c r="U41" s="314">
        <v>114.6</v>
      </c>
      <c r="V41" s="314" t="s">
        <v>364</v>
      </c>
      <c r="W41" s="314" t="s">
        <v>324</v>
      </c>
      <c r="X41" s="314" t="s">
        <v>324</v>
      </c>
      <c r="Y41" s="314" t="s">
        <v>324</v>
      </c>
      <c r="Z41" s="314" t="s">
        <v>324</v>
      </c>
      <c r="AA41" s="314" t="s">
        <v>324</v>
      </c>
      <c r="AB41" s="314" t="s">
        <v>324</v>
      </c>
      <c r="AC41" s="314" t="s">
        <v>324</v>
      </c>
      <c r="AD41" s="314" t="s">
        <v>324</v>
      </c>
      <c r="AE41" s="314" t="s">
        <v>324</v>
      </c>
      <c r="AF41" s="314" t="s">
        <v>324</v>
      </c>
      <c r="AG41" s="314" t="s">
        <v>324</v>
      </c>
    </row>
    <row r="42" spans="2:33" s="291" customFormat="1" ht="27" customHeight="1" x14ac:dyDescent="0.2">
      <c r="B42" s="287" t="s">
        <v>260</v>
      </c>
      <c r="C42" s="353" t="s">
        <v>261</v>
      </c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3"/>
      <c r="Z42" s="353"/>
      <c r="AA42" s="353"/>
      <c r="AB42" s="353"/>
      <c r="AC42" s="353"/>
      <c r="AD42" s="353"/>
      <c r="AE42" s="353"/>
      <c r="AF42" s="353"/>
      <c r="AG42" s="353"/>
    </row>
    <row r="43" spans="2:33" ht="10.5" customHeight="1" x14ac:dyDescent="0.2">
      <c r="B43" s="329" t="s">
        <v>318</v>
      </c>
    </row>
    <row r="44" spans="2:33" x14ac:dyDescent="0.2">
      <c r="B44" s="329"/>
    </row>
    <row r="45" spans="2:33" x14ac:dyDescent="0.2">
      <c r="B45" s="371"/>
      <c r="C45" s="371"/>
      <c r="D45" s="371"/>
      <c r="E45" s="371"/>
      <c r="F45" s="371"/>
      <c r="G45" s="371"/>
      <c r="H45" s="371"/>
      <c r="I45" s="371"/>
      <c r="J45" s="371"/>
      <c r="K45" s="371"/>
      <c r="L45" s="371"/>
      <c r="M45" s="371"/>
      <c r="N45" s="371"/>
      <c r="O45" s="371"/>
    </row>
    <row r="46" spans="2:33" x14ac:dyDescent="0.2">
      <c r="B46" s="292"/>
      <c r="C46" s="331"/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1"/>
    </row>
  </sheetData>
  <mergeCells count="7">
    <mergeCell ref="C42:AG42"/>
    <mergeCell ref="B45:O45"/>
    <mergeCell ref="B2:E4"/>
    <mergeCell ref="F2:AG4"/>
    <mergeCell ref="B6:C6"/>
    <mergeCell ref="B10:AG10"/>
    <mergeCell ref="V14:W14"/>
  </mergeCells>
  <printOptions horizontalCentered="1" verticalCentered="1"/>
  <pageMargins left="0" right="0" top="0.74803149606299213" bottom="0.74803149606299213" header="0.31496062992125984" footer="0.31496062992125984"/>
  <pageSetup paperSize="9" scale="6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54"/>
  <sheetViews>
    <sheetView showGridLines="0" view="pageBreakPreview" topLeftCell="A13" zoomScale="70" zoomScaleNormal="60" zoomScaleSheetLayoutView="70" workbookViewId="0">
      <selection activeCell="Y33" sqref="Y33"/>
    </sheetView>
  </sheetViews>
  <sheetFormatPr baseColWidth="10" defaultColWidth="11.42578125" defaultRowHeight="12.75" x14ac:dyDescent="0.2"/>
  <cols>
    <col min="1" max="1" width="2.140625" style="279" customWidth="1"/>
    <col min="2" max="2" width="17.5703125" style="279" customWidth="1"/>
    <col min="3" max="4" width="6.7109375" style="279" bestFit="1" customWidth="1"/>
    <col min="5" max="5" width="5.7109375" style="279" bestFit="1" customWidth="1"/>
    <col min="6" max="6" width="7" style="279" customWidth="1"/>
    <col min="7" max="7" width="6.5703125" style="279" customWidth="1"/>
    <col min="8" max="8" width="6.42578125" style="279" customWidth="1"/>
    <col min="9" max="9" width="5.5703125" style="279" bestFit="1" customWidth="1"/>
    <col min="10" max="14" width="6.7109375" style="279" bestFit="1" customWidth="1"/>
    <col min="15" max="15" width="6.42578125" style="279" bestFit="1" customWidth="1"/>
    <col min="16" max="16" width="5.7109375" style="279" bestFit="1" customWidth="1"/>
    <col min="17" max="17" width="6.5703125" style="279" customWidth="1"/>
    <col min="18" max="18" width="5.7109375" style="279" bestFit="1" customWidth="1"/>
    <col min="19" max="19" width="6.42578125" style="279" bestFit="1" customWidth="1"/>
    <col min="20" max="20" width="5.85546875" style="279" bestFit="1" customWidth="1"/>
    <col min="21" max="21" width="6.42578125" style="279" bestFit="1" customWidth="1"/>
    <col min="22" max="22" width="6.5703125" style="279" customWidth="1"/>
    <col min="23" max="23" width="6.42578125" style="279" bestFit="1" customWidth="1"/>
    <col min="24" max="24" width="6.7109375" style="279" customWidth="1"/>
    <col min="25" max="25" width="6.85546875" style="279" customWidth="1"/>
    <col min="26" max="26" width="6.42578125" style="279" bestFit="1" customWidth="1"/>
    <col min="27" max="27" width="6.28515625" style="279" customWidth="1"/>
    <col min="28" max="28" width="7.28515625" style="279" customWidth="1"/>
    <col min="29" max="29" width="6.7109375" style="279" bestFit="1" customWidth="1"/>
    <col min="30" max="30" width="6.42578125" style="279" bestFit="1" customWidth="1"/>
    <col min="31" max="32" width="6.42578125" style="279" customWidth="1"/>
    <col min="33" max="33" width="6.140625" style="279" customWidth="1"/>
    <col min="34" max="16384" width="11.42578125" style="279"/>
  </cols>
  <sheetData>
    <row r="1" spans="2:33" ht="15.75" customHeight="1" x14ac:dyDescent="0.2"/>
    <row r="2" spans="2:33" ht="15.75" customHeight="1" x14ac:dyDescent="0.2"/>
    <row r="3" spans="2:33" ht="15.75" customHeight="1" x14ac:dyDescent="0.2">
      <c r="B3" s="348"/>
      <c r="C3" s="348"/>
      <c r="D3" s="348"/>
      <c r="E3" s="348"/>
      <c r="F3" s="349" t="s">
        <v>315</v>
      </c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</row>
    <row r="4" spans="2:33" ht="15.75" customHeight="1" x14ac:dyDescent="0.2">
      <c r="B4" s="348"/>
      <c r="C4" s="348"/>
      <c r="D4" s="348"/>
      <c r="E4" s="348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</row>
    <row r="5" spans="2:33" ht="15.75" customHeight="1" x14ac:dyDescent="0.2">
      <c r="B5" s="348"/>
      <c r="C5" s="348"/>
      <c r="D5" s="348"/>
      <c r="E5" s="348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</row>
    <row r="6" spans="2:33" ht="11.25" customHeight="1" x14ac:dyDescent="0.2">
      <c r="B6" s="280"/>
      <c r="C6" s="280"/>
      <c r="D6" s="280"/>
      <c r="E6" s="280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</row>
    <row r="7" spans="2:33" ht="27.6" customHeight="1" x14ac:dyDescent="0.2">
      <c r="B7" s="350" t="s">
        <v>188</v>
      </c>
      <c r="C7" s="350"/>
      <c r="D7" s="282"/>
      <c r="E7" s="282"/>
      <c r="F7" s="338" t="s">
        <v>320</v>
      </c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</row>
    <row r="8" spans="2:33" ht="8.25" customHeight="1" x14ac:dyDescent="0.2">
      <c r="B8" s="284"/>
      <c r="C8" s="284"/>
      <c r="D8" s="284"/>
      <c r="E8" s="284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</row>
    <row r="9" spans="2:33" ht="15.75" customHeight="1" x14ac:dyDescent="0.2">
      <c r="B9" s="282" t="s">
        <v>236</v>
      </c>
      <c r="C9" s="282"/>
      <c r="D9" s="282"/>
      <c r="E9" s="282"/>
      <c r="F9" s="283" t="s">
        <v>327</v>
      </c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139" t="s">
        <v>189</v>
      </c>
      <c r="R9" s="282"/>
      <c r="S9" s="282"/>
      <c r="T9" s="282"/>
      <c r="U9" s="282"/>
      <c r="V9" s="339" t="s">
        <v>322</v>
      </c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</row>
    <row r="10" spans="2:33" ht="7.5" customHeight="1" x14ac:dyDescent="0.2">
      <c r="B10" s="284"/>
      <c r="C10" s="284"/>
      <c r="D10" s="284"/>
      <c r="E10" s="284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</row>
    <row r="11" spans="2:33" ht="15.75" customHeight="1" x14ac:dyDescent="0.2">
      <c r="B11" s="351" t="s">
        <v>217</v>
      </c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</row>
    <row r="12" spans="2:33" ht="7.5" customHeight="1" x14ac:dyDescent="0.2">
      <c r="B12" s="284"/>
      <c r="C12" s="284"/>
      <c r="D12" s="284"/>
      <c r="E12" s="284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</row>
    <row r="13" spans="2:33" ht="15.75" customHeight="1" x14ac:dyDescent="0.2">
      <c r="B13" s="282" t="s">
        <v>33</v>
      </c>
      <c r="C13" s="282"/>
      <c r="D13" s="282"/>
      <c r="E13" s="282"/>
      <c r="F13" s="286" t="s">
        <v>258</v>
      </c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2" t="s">
        <v>8</v>
      </c>
      <c r="R13" s="282"/>
      <c r="S13" s="282"/>
      <c r="T13" s="282"/>
      <c r="U13" s="282"/>
      <c r="V13" s="343" t="s">
        <v>311</v>
      </c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</row>
    <row r="14" spans="2:33" ht="7.5" customHeight="1" x14ac:dyDescent="0.2">
      <c r="B14" s="284"/>
      <c r="C14" s="284"/>
      <c r="D14" s="284"/>
      <c r="E14" s="284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</row>
    <row r="15" spans="2:33" ht="15.75" customHeight="1" x14ac:dyDescent="0.2">
      <c r="B15" s="282" t="s">
        <v>9</v>
      </c>
      <c r="C15" s="282"/>
      <c r="D15" s="282"/>
      <c r="E15" s="282"/>
      <c r="F15" s="286" t="s">
        <v>310</v>
      </c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2" t="s">
        <v>10</v>
      </c>
      <c r="R15" s="282"/>
      <c r="S15" s="282"/>
      <c r="T15" s="282"/>
      <c r="U15" s="282"/>
      <c r="V15" s="372" t="s">
        <v>328</v>
      </c>
      <c r="W15" s="372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</row>
    <row r="16" spans="2:33" ht="11.25" customHeight="1" x14ac:dyDescent="0.2">
      <c r="B16" s="280"/>
      <c r="C16" s="280"/>
      <c r="D16" s="280"/>
      <c r="E16" s="280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</row>
    <row r="17" spans="2:33" ht="29.45" customHeight="1" x14ac:dyDescent="0.2">
      <c r="B17" s="287" t="s">
        <v>257</v>
      </c>
      <c r="C17" s="288">
        <v>1</v>
      </c>
      <c r="D17" s="288">
        <v>2</v>
      </c>
      <c r="E17" s="288">
        <v>3</v>
      </c>
      <c r="F17" s="288">
        <v>4</v>
      </c>
      <c r="G17" s="288">
        <v>5</v>
      </c>
      <c r="H17" s="288">
        <v>6</v>
      </c>
      <c r="I17" s="288">
        <v>7</v>
      </c>
      <c r="J17" s="288">
        <v>8</v>
      </c>
      <c r="K17" s="288">
        <v>9</v>
      </c>
      <c r="L17" s="288">
        <v>10</v>
      </c>
      <c r="M17" s="288">
        <v>11</v>
      </c>
      <c r="N17" s="288">
        <v>12</v>
      </c>
      <c r="O17" s="288">
        <v>13</v>
      </c>
      <c r="P17" s="288">
        <v>14</v>
      </c>
      <c r="Q17" s="288">
        <v>15</v>
      </c>
      <c r="R17" s="288">
        <v>16</v>
      </c>
      <c r="S17" s="288">
        <v>17</v>
      </c>
      <c r="T17" s="288">
        <v>18</v>
      </c>
      <c r="U17" s="288">
        <v>19</v>
      </c>
      <c r="V17" s="288">
        <v>20</v>
      </c>
      <c r="W17" s="288">
        <v>21</v>
      </c>
      <c r="X17" s="288">
        <v>22</v>
      </c>
      <c r="Y17" s="288">
        <v>23</v>
      </c>
      <c r="Z17" s="288">
        <v>24</v>
      </c>
      <c r="AA17" s="288">
        <v>25</v>
      </c>
      <c r="AB17" s="288">
        <v>26</v>
      </c>
      <c r="AC17" s="288">
        <v>27</v>
      </c>
      <c r="AD17" s="288">
        <v>28</v>
      </c>
      <c r="AE17" s="288">
        <v>29</v>
      </c>
      <c r="AF17" s="288">
        <v>30</v>
      </c>
      <c r="AG17" s="288">
        <v>31</v>
      </c>
    </row>
    <row r="18" spans="2:33" s="290" customFormat="1" x14ac:dyDescent="0.2">
      <c r="B18" s="289">
        <v>0</v>
      </c>
      <c r="C18" s="314" t="s">
        <v>324</v>
      </c>
      <c r="D18" s="314" t="s">
        <v>324</v>
      </c>
      <c r="E18" s="314" t="s">
        <v>324</v>
      </c>
      <c r="F18" s="314" t="s">
        <v>324</v>
      </c>
      <c r="G18" s="314" t="s">
        <v>324</v>
      </c>
      <c r="H18" s="314" t="s">
        <v>324</v>
      </c>
      <c r="I18" s="314" t="s">
        <v>324</v>
      </c>
      <c r="J18" s="314" t="s">
        <v>324</v>
      </c>
      <c r="K18" s="314" t="s">
        <v>324</v>
      </c>
      <c r="L18" s="314">
        <v>109.2</v>
      </c>
      <c r="M18" s="314">
        <v>38.6</v>
      </c>
      <c r="N18" s="314">
        <v>87.1</v>
      </c>
      <c r="O18" s="314">
        <v>88.6</v>
      </c>
      <c r="P18" s="314">
        <v>78.7</v>
      </c>
      <c r="Q18" s="314">
        <v>39.6</v>
      </c>
      <c r="R18" s="314">
        <v>55.6</v>
      </c>
      <c r="S18" s="314">
        <v>56</v>
      </c>
      <c r="T18" s="314">
        <v>80.7</v>
      </c>
      <c r="U18" s="314">
        <v>88.4</v>
      </c>
      <c r="V18" s="314">
        <v>54.3</v>
      </c>
      <c r="W18" s="314" t="s">
        <v>324</v>
      </c>
      <c r="X18" s="314" t="s">
        <v>324</v>
      </c>
      <c r="Y18" s="314" t="s">
        <v>324</v>
      </c>
      <c r="Z18" s="314" t="s">
        <v>324</v>
      </c>
      <c r="AA18" s="314" t="s">
        <v>324</v>
      </c>
      <c r="AB18" s="314" t="s">
        <v>324</v>
      </c>
      <c r="AC18" s="314" t="s">
        <v>324</v>
      </c>
      <c r="AD18" s="314" t="s">
        <v>324</v>
      </c>
      <c r="AE18" s="314" t="s">
        <v>324</v>
      </c>
      <c r="AF18" s="314" t="s">
        <v>324</v>
      </c>
      <c r="AG18" s="314" t="s">
        <v>324</v>
      </c>
    </row>
    <row r="19" spans="2:33" s="290" customFormat="1" x14ac:dyDescent="0.2">
      <c r="B19" s="289">
        <v>4.1666666666666664E-2</v>
      </c>
      <c r="C19" s="314" t="s">
        <v>324</v>
      </c>
      <c r="D19" s="314" t="s">
        <v>324</v>
      </c>
      <c r="E19" s="314" t="s">
        <v>324</v>
      </c>
      <c r="F19" s="314" t="s">
        <v>324</v>
      </c>
      <c r="G19" s="314" t="s">
        <v>324</v>
      </c>
      <c r="H19" s="314" t="s">
        <v>324</v>
      </c>
      <c r="I19" s="314" t="s">
        <v>324</v>
      </c>
      <c r="J19" s="314" t="s">
        <v>324</v>
      </c>
      <c r="K19" s="314" t="s">
        <v>324</v>
      </c>
      <c r="L19" s="314">
        <v>74.400000000000006</v>
      </c>
      <c r="M19" s="314">
        <v>44.7</v>
      </c>
      <c r="N19" s="314">
        <v>82.3</v>
      </c>
      <c r="O19" s="314">
        <v>82.6</v>
      </c>
      <c r="P19" s="314">
        <v>90.4</v>
      </c>
      <c r="Q19" s="314">
        <v>55.1</v>
      </c>
      <c r="R19" s="314">
        <v>84</v>
      </c>
      <c r="S19" s="314">
        <v>74</v>
      </c>
      <c r="T19" s="314">
        <v>90.9</v>
      </c>
      <c r="U19" s="314">
        <v>67.599999999999994</v>
      </c>
      <c r="V19" s="314">
        <v>64.7</v>
      </c>
      <c r="W19" s="314" t="s">
        <v>324</v>
      </c>
      <c r="X19" s="314" t="s">
        <v>324</v>
      </c>
      <c r="Y19" s="314" t="s">
        <v>324</v>
      </c>
      <c r="Z19" s="314" t="s">
        <v>324</v>
      </c>
      <c r="AA19" s="314" t="s">
        <v>324</v>
      </c>
      <c r="AB19" s="314" t="s">
        <v>324</v>
      </c>
      <c r="AC19" s="314" t="s">
        <v>324</v>
      </c>
      <c r="AD19" s="314" t="s">
        <v>324</v>
      </c>
      <c r="AE19" s="314" t="s">
        <v>324</v>
      </c>
      <c r="AF19" s="314" t="s">
        <v>324</v>
      </c>
      <c r="AG19" s="314" t="s">
        <v>324</v>
      </c>
    </row>
    <row r="20" spans="2:33" s="290" customFormat="1" x14ac:dyDescent="0.2">
      <c r="B20" s="289">
        <v>8.3333333333333329E-2</v>
      </c>
      <c r="C20" s="314" t="s">
        <v>324</v>
      </c>
      <c r="D20" s="314" t="s">
        <v>324</v>
      </c>
      <c r="E20" s="314" t="s">
        <v>324</v>
      </c>
      <c r="F20" s="314" t="s">
        <v>324</v>
      </c>
      <c r="G20" s="314" t="s">
        <v>324</v>
      </c>
      <c r="H20" s="314" t="s">
        <v>324</v>
      </c>
      <c r="I20" s="314" t="s">
        <v>324</v>
      </c>
      <c r="J20" s="314" t="s">
        <v>324</v>
      </c>
      <c r="K20" s="314" t="s">
        <v>324</v>
      </c>
      <c r="L20" s="314">
        <v>78.7</v>
      </c>
      <c r="M20" s="314">
        <v>74.2</v>
      </c>
      <c r="N20" s="314">
        <v>64</v>
      </c>
      <c r="O20" s="314">
        <v>77.7</v>
      </c>
      <c r="P20" s="314">
        <v>69.599999999999994</v>
      </c>
      <c r="Q20" s="314">
        <v>67.7</v>
      </c>
      <c r="R20" s="314">
        <v>116.8</v>
      </c>
      <c r="S20" s="314">
        <v>85.7</v>
      </c>
      <c r="T20" s="314">
        <v>109.2</v>
      </c>
      <c r="U20" s="314">
        <v>71.8</v>
      </c>
      <c r="V20" s="314">
        <v>56.7</v>
      </c>
      <c r="W20" s="314" t="s">
        <v>324</v>
      </c>
      <c r="X20" s="314" t="s">
        <v>324</v>
      </c>
      <c r="Y20" s="314" t="s">
        <v>324</v>
      </c>
      <c r="Z20" s="314" t="s">
        <v>324</v>
      </c>
      <c r="AA20" s="314" t="s">
        <v>324</v>
      </c>
      <c r="AB20" s="314" t="s">
        <v>324</v>
      </c>
      <c r="AC20" s="314" t="s">
        <v>324</v>
      </c>
      <c r="AD20" s="314" t="s">
        <v>324</v>
      </c>
      <c r="AE20" s="314" t="s">
        <v>324</v>
      </c>
      <c r="AF20" s="314" t="s">
        <v>324</v>
      </c>
      <c r="AG20" s="314" t="s">
        <v>324</v>
      </c>
    </row>
    <row r="21" spans="2:33" s="290" customFormat="1" x14ac:dyDescent="0.2">
      <c r="B21" s="289">
        <v>0.125</v>
      </c>
      <c r="C21" s="314" t="s">
        <v>324</v>
      </c>
      <c r="D21" s="314" t="s">
        <v>324</v>
      </c>
      <c r="E21" s="314" t="s">
        <v>324</v>
      </c>
      <c r="F21" s="314" t="s">
        <v>324</v>
      </c>
      <c r="G21" s="314" t="s">
        <v>324</v>
      </c>
      <c r="H21" s="314" t="s">
        <v>324</v>
      </c>
      <c r="I21" s="314" t="s">
        <v>324</v>
      </c>
      <c r="J21" s="314" t="s">
        <v>324</v>
      </c>
      <c r="K21" s="314" t="s">
        <v>324</v>
      </c>
      <c r="L21" s="314">
        <v>72.099999999999994</v>
      </c>
      <c r="M21" s="314">
        <v>48.6</v>
      </c>
      <c r="N21" s="314">
        <v>78.599999999999994</v>
      </c>
      <c r="O21" s="314">
        <v>78.8</v>
      </c>
      <c r="P21" s="314">
        <v>35.4</v>
      </c>
      <c r="Q21" s="314">
        <v>111.2</v>
      </c>
      <c r="R21" s="314">
        <v>116.9</v>
      </c>
      <c r="S21" s="314">
        <v>98.2</v>
      </c>
      <c r="T21" s="314">
        <v>133.1</v>
      </c>
      <c r="U21" s="314">
        <v>79.900000000000006</v>
      </c>
      <c r="V21" s="314">
        <v>85.2</v>
      </c>
      <c r="W21" s="314" t="s">
        <v>324</v>
      </c>
      <c r="X21" s="314" t="s">
        <v>324</v>
      </c>
      <c r="Y21" s="314" t="s">
        <v>324</v>
      </c>
      <c r="Z21" s="314" t="s">
        <v>324</v>
      </c>
      <c r="AA21" s="314" t="s">
        <v>324</v>
      </c>
      <c r="AB21" s="314" t="s">
        <v>324</v>
      </c>
      <c r="AC21" s="314" t="s">
        <v>324</v>
      </c>
      <c r="AD21" s="314" t="s">
        <v>324</v>
      </c>
      <c r="AE21" s="314" t="s">
        <v>324</v>
      </c>
      <c r="AF21" s="314" t="s">
        <v>324</v>
      </c>
      <c r="AG21" s="314" t="s">
        <v>324</v>
      </c>
    </row>
    <row r="22" spans="2:33" s="290" customFormat="1" x14ac:dyDescent="0.2">
      <c r="B22" s="289">
        <v>0.16666666666666666</v>
      </c>
      <c r="C22" s="314" t="s">
        <v>324</v>
      </c>
      <c r="D22" s="314" t="s">
        <v>324</v>
      </c>
      <c r="E22" s="314" t="s">
        <v>324</v>
      </c>
      <c r="F22" s="314" t="s">
        <v>324</v>
      </c>
      <c r="G22" s="314" t="s">
        <v>324</v>
      </c>
      <c r="H22" s="314" t="s">
        <v>324</v>
      </c>
      <c r="I22" s="314" t="s">
        <v>324</v>
      </c>
      <c r="J22" s="314" t="s">
        <v>324</v>
      </c>
      <c r="K22" s="314" t="s">
        <v>324</v>
      </c>
      <c r="L22" s="314">
        <v>58.9</v>
      </c>
      <c r="M22" s="314">
        <v>56.3</v>
      </c>
      <c r="N22" s="314">
        <v>122.9</v>
      </c>
      <c r="O22" s="314">
        <v>70.599999999999994</v>
      </c>
      <c r="P22" s="314">
        <v>63</v>
      </c>
      <c r="Q22" s="314">
        <v>94.8</v>
      </c>
      <c r="R22" s="314">
        <v>118.8</v>
      </c>
      <c r="S22" s="314">
        <v>135.1</v>
      </c>
      <c r="T22" s="314">
        <v>154.4</v>
      </c>
      <c r="U22" s="314">
        <v>97.5</v>
      </c>
      <c r="V22" s="314">
        <v>127</v>
      </c>
      <c r="W22" s="314" t="s">
        <v>324</v>
      </c>
      <c r="X22" s="314" t="s">
        <v>324</v>
      </c>
      <c r="Y22" s="314" t="s">
        <v>324</v>
      </c>
      <c r="Z22" s="314" t="s">
        <v>324</v>
      </c>
      <c r="AA22" s="314" t="s">
        <v>324</v>
      </c>
      <c r="AB22" s="314" t="s">
        <v>324</v>
      </c>
      <c r="AC22" s="314" t="s">
        <v>324</v>
      </c>
      <c r="AD22" s="314" t="s">
        <v>324</v>
      </c>
      <c r="AE22" s="314" t="s">
        <v>324</v>
      </c>
      <c r="AF22" s="314" t="s">
        <v>324</v>
      </c>
      <c r="AG22" s="314" t="s">
        <v>324</v>
      </c>
    </row>
    <row r="23" spans="2:33" s="290" customFormat="1" x14ac:dyDescent="0.2">
      <c r="B23" s="289">
        <v>0.20833333333333334</v>
      </c>
      <c r="C23" s="314" t="s">
        <v>324</v>
      </c>
      <c r="D23" s="314" t="s">
        <v>324</v>
      </c>
      <c r="E23" s="314" t="s">
        <v>324</v>
      </c>
      <c r="F23" s="314" t="s">
        <v>324</v>
      </c>
      <c r="G23" s="314" t="s">
        <v>324</v>
      </c>
      <c r="H23" s="314" t="s">
        <v>324</v>
      </c>
      <c r="I23" s="314" t="s">
        <v>324</v>
      </c>
      <c r="J23" s="314" t="s">
        <v>324</v>
      </c>
      <c r="K23" s="314" t="s">
        <v>324</v>
      </c>
      <c r="L23" s="314">
        <v>45.5</v>
      </c>
      <c r="M23" s="314">
        <v>84.7</v>
      </c>
      <c r="N23" s="314">
        <v>91.8</v>
      </c>
      <c r="O23" s="314">
        <v>67.900000000000006</v>
      </c>
      <c r="P23" s="314">
        <v>37.6</v>
      </c>
      <c r="Q23" s="314">
        <v>105.9</v>
      </c>
      <c r="R23" s="314">
        <v>116.7</v>
      </c>
      <c r="S23" s="314">
        <v>141.4</v>
      </c>
      <c r="T23" s="314">
        <v>88.4</v>
      </c>
      <c r="U23" s="314">
        <v>103.9</v>
      </c>
      <c r="V23" s="314">
        <v>115.7</v>
      </c>
      <c r="W23" s="314" t="s">
        <v>324</v>
      </c>
      <c r="X23" s="314" t="s">
        <v>324</v>
      </c>
      <c r="Y23" s="314" t="s">
        <v>324</v>
      </c>
      <c r="Z23" s="314" t="s">
        <v>324</v>
      </c>
      <c r="AA23" s="314" t="s">
        <v>324</v>
      </c>
      <c r="AB23" s="314" t="s">
        <v>324</v>
      </c>
      <c r="AC23" s="314" t="s">
        <v>324</v>
      </c>
      <c r="AD23" s="314" t="s">
        <v>324</v>
      </c>
      <c r="AE23" s="314" t="s">
        <v>324</v>
      </c>
      <c r="AF23" s="314" t="s">
        <v>324</v>
      </c>
      <c r="AG23" s="314" t="s">
        <v>324</v>
      </c>
    </row>
    <row r="24" spans="2:33" s="290" customFormat="1" x14ac:dyDescent="0.2">
      <c r="B24" s="289">
        <v>0.25</v>
      </c>
      <c r="C24" s="314" t="s">
        <v>324</v>
      </c>
      <c r="D24" s="314" t="s">
        <v>324</v>
      </c>
      <c r="E24" s="314" t="s">
        <v>324</v>
      </c>
      <c r="F24" s="314" t="s">
        <v>324</v>
      </c>
      <c r="G24" s="314" t="s">
        <v>324</v>
      </c>
      <c r="H24" s="314" t="s">
        <v>324</v>
      </c>
      <c r="I24" s="314" t="s">
        <v>324</v>
      </c>
      <c r="J24" s="314" t="s">
        <v>324</v>
      </c>
      <c r="K24" s="314" t="s">
        <v>324</v>
      </c>
      <c r="L24" s="314">
        <v>44.3</v>
      </c>
      <c r="M24" s="314">
        <v>78.7</v>
      </c>
      <c r="N24" s="314">
        <v>75.2</v>
      </c>
      <c r="O24" s="314">
        <v>57.1</v>
      </c>
      <c r="P24" s="314">
        <v>99.5</v>
      </c>
      <c r="Q24" s="314">
        <v>101.3</v>
      </c>
      <c r="R24" s="314">
        <v>108.6</v>
      </c>
      <c r="S24" s="314">
        <v>179.5</v>
      </c>
      <c r="T24" s="314">
        <v>111.5</v>
      </c>
      <c r="U24" s="314">
        <v>96.9</v>
      </c>
      <c r="V24" s="314">
        <v>123.1</v>
      </c>
      <c r="W24" s="314" t="s">
        <v>324</v>
      </c>
      <c r="X24" s="314" t="s">
        <v>324</v>
      </c>
      <c r="Y24" s="314" t="s">
        <v>324</v>
      </c>
      <c r="Z24" s="314" t="s">
        <v>324</v>
      </c>
      <c r="AA24" s="314" t="s">
        <v>324</v>
      </c>
      <c r="AB24" s="314" t="s">
        <v>324</v>
      </c>
      <c r="AC24" s="314" t="s">
        <v>324</v>
      </c>
      <c r="AD24" s="314" t="s">
        <v>324</v>
      </c>
      <c r="AE24" s="314" t="s">
        <v>324</v>
      </c>
      <c r="AF24" s="314" t="s">
        <v>324</v>
      </c>
      <c r="AG24" s="314" t="s">
        <v>324</v>
      </c>
    </row>
    <row r="25" spans="2:33" s="290" customFormat="1" x14ac:dyDescent="0.2">
      <c r="B25" s="289">
        <v>0.29166666666666669</v>
      </c>
      <c r="C25" s="314" t="s">
        <v>324</v>
      </c>
      <c r="D25" s="314" t="s">
        <v>324</v>
      </c>
      <c r="E25" s="314" t="s">
        <v>324</v>
      </c>
      <c r="F25" s="314" t="s">
        <v>324</v>
      </c>
      <c r="G25" s="314" t="s">
        <v>324</v>
      </c>
      <c r="H25" s="314" t="s">
        <v>324</v>
      </c>
      <c r="I25" s="314" t="s">
        <v>324</v>
      </c>
      <c r="J25" s="314" t="s">
        <v>324</v>
      </c>
      <c r="K25" s="314" t="s">
        <v>324</v>
      </c>
      <c r="L25" s="314">
        <v>77.2</v>
      </c>
      <c r="M25" s="314">
        <v>75</v>
      </c>
      <c r="N25" s="314">
        <v>112.2</v>
      </c>
      <c r="O25" s="314">
        <v>64.599999999999994</v>
      </c>
      <c r="P25" s="314">
        <v>49.6</v>
      </c>
      <c r="Q25" s="314">
        <v>136.5</v>
      </c>
      <c r="R25" s="314">
        <v>142.6</v>
      </c>
      <c r="S25" s="314">
        <v>166.8</v>
      </c>
      <c r="T25" s="314">
        <v>189.2</v>
      </c>
      <c r="U25" s="314">
        <v>100.7</v>
      </c>
      <c r="V25" s="314">
        <v>130.5</v>
      </c>
      <c r="W25" s="314" t="s">
        <v>324</v>
      </c>
      <c r="X25" s="314" t="s">
        <v>324</v>
      </c>
      <c r="Y25" s="314" t="s">
        <v>324</v>
      </c>
      <c r="Z25" s="314" t="s">
        <v>324</v>
      </c>
      <c r="AA25" s="314" t="s">
        <v>324</v>
      </c>
      <c r="AB25" s="314" t="s">
        <v>324</v>
      </c>
      <c r="AC25" s="314" t="s">
        <v>324</v>
      </c>
      <c r="AD25" s="314" t="s">
        <v>324</v>
      </c>
      <c r="AE25" s="314" t="s">
        <v>324</v>
      </c>
      <c r="AF25" s="314" t="s">
        <v>324</v>
      </c>
      <c r="AG25" s="314" t="s">
        <v>324</v>
      </c>
    </row>
    <row r="26" spans="2:33" s="290" customFormat="1" x14ac:dyDescent="0.2">
      <c r="B26" s="289">
        <v>0.33333333333333331</v>
      </c>
      <c r="C26" s="314" t="s">
        <v>324</v>
      </c>
      <c r="D26" s="314" t="s">
        <v>324</v>
      </c>
      <c r="E26" s="314" t="s">
        <v>324</v>
      </c>
      <c r="F26" s="314" t="s">
        <v>324</v>
      </c>
      <c r="G26" s="314" t="s">
        <v>324</v>
      </c>
      <c r="H26" s="314" t="s">
        <v>324</v>
      </c>
      <c r="I26" s="314" t="s">
        <v>324</v>
      </c>
      <c r="J26" s="314" t="s">
        <v>324</v>
      </c>
      <c r="K26" s="314" t="s">
        <v>324</v>
      </c>
      <c r="L26" s="314">
        <v>105</v>
      </c>
      <c r="M26" s="314">
        <v>69.099999999999994</v>
      </c>
      <c r="N26" s="314">
        <v>73.3</v>
      </c>
      <c r="O26" s="314">
        <v>71.3</v>
      </c>
      <c r="P26" s="314">
        <v>86.1</v>
      </c>
      <c r="Q26" s="314">
        <v>128.9</v>
      </c>
      <c r="R26" s="314">
        <v>126.1</v>
      </c>
      <c r="S26" s="314">
        <v>152.6</v>
      </c>
      <c r="T26" s="314">
        <v>174.7</v>
      </c>
      <c r="U26" s="314">
        <v>130.80000000000001</v>
      </c>
      <c r="V26" s="314">
        <v>101.9</v>
      </c>
      <c r="W26" s="314" t="s">
        <v>324</v>
      </c>
      <c r="X26" s="314" t="s">
        <v>324</v>
      </c>
      <c r="Y26" s="314" t="s">
        <v>324</v>
      </c>
      <c r="Z26" s="314" t="s">
        <v>324</v>
      </c>
      <c r="AA26" s="314" t="s">
        <v>324</v>
      </c>
      <c r="AB26" s="314" t="s">
        <v>324</v>
      </c>
      <c r="AC26" s="314" t="s">
        <v>324</v>
      </c>
      <c r="AD26" s="314" t="s">
        <v>324</v>
      </c>
      <c r="AE26" s="314" t="s">
        <v>324</v>
      </c>
      <c r="AF26" s="314" t="s">
        <v>324</v>
      </c>
      <c r="AG26" s="314" t="s">
        <v>324</v>
      </c>
    </row>
    <row r="27" spans="2:33" s="290" customFormat="1" x14ac:dyDescent="0.2">
      <c r="B27" s="289">
        <v>0.375</v>
      </c>
      <c r="C27" s="314" t="s">
        <v>324</v>
      </c>
      <c r="D27" s="314" t="s">
        <v>324</v>
      </c>
      <c r="E27" s="314" t="s">
        <v>324</v>
      </c>
      <c r="F27" s="314" t="s">
        <v>324</v>
      </c>
      <c r="G27" s="314" t="s">
        <v>324</v>
      </c>
      <c r="H27" s="314" t="s">
        <v>324</v>
      </c>
      <c r="I27" s="314" t="s">
        <v>324</v>
      </c>
      <c r="J27" s="314" t="s">
        <v>324</v>
      </c>
      <c r="K27" s="314" t="s">
        <v>324</v>
      </c>
      <c r="L27" s="314">
        <v>106.2</v>
      </c>
      <c r="M27" s="314">
        <v>65.400000000000006</v>
      </c>
      <c r="N27" s="314">
        <v>73.5</v>
      </c>
      <c r="O27" s="314">
        <v>70.400000000000006</v>
      </c>
      <c r="P27" s="314">
        <v>90.9</v>
      </c>
      <c r="Q27" s="314">
        <v>120.9</v>
      </c>
      <c r="R27" s="314">
        <v>108.1</v>
      </c>
      <c r="S27" s="314">
        <v>160.80000000000001</v>
      </c>
      <c r="T27" s="314">
        <v>142.30000000000001</v>
      </c>
      <c r="U27" s="314">
        <v>102.1</v>
      </c>
      <c r="V27" s="314">
        <v>112.1</v>
      </c>
      <c r="W27" s="314" t="s">
        <v>324</v>
      </c>
      <c r="X27" s="314" t="s">
        <v>324</v>
      </c>
      <c r="Y27" s="314" t="s">
        <v>324</v>
      </c>
      <c r="Z27" s="314" t="s">
        <v>324</v>
      </c>
      <c r="AA27" s="314" t="s">
        <v>324</v>
      </c>
      <c r="AB27" s="314" t="s">
        <v>324</v>
      </c>
      <c r="AC27" s="314" t="s">
        <v>324</v>
      </c>
      <c r="AD27" s="314" t="s">
        <v>324</v>
      </c>
      <c r="AE27" s="314" t="s">
        <v>324</v>
      </c>
      <c r="AF27" s="314" t="s">
        <v>324</v>
      </c>
      <c r="AG27" s="314" t="s">
        <v>324</v>
      </c>
    </row>
    <row r="28" spans="2:33" s="290" customFormat="1" x14ac:dyDescent="0.2">
      <c r="B28" s="289">
        <v>0.41666666666666669</v>
      </c>
      <c r="C28" s="314" t="s">
        <v>324</v>
      </c>
      <c r="D28" s="314" t="s">
        <v>324</v>
      </c>
      <c r="E28" s="314" t="s">
        <v>324</v>
      </c>
      <c r="F28" s="314" t="s">
        <v>324</v>
      </c>
      <c r="G28" s="314" t="s">
        <v>324</v>
      </c>
      <c r="H28" s="314" t="s">
        <v>324</v>
      </c>
      <c r="I28" s="314" t="s">
        <v>324</v>
      </c>
      <c r="J28" s="314" t="s">
        <v>324</v>
      </c>
      <c r="K28" s="314" t="s">
        <v>324</v>
      </c>
      <c r="L28" s="314">
        <v>113</v>
      </c>
      <c r="M28" s="314">
        <v>63.6</v>
      </c>
      <c r="N28" s="314">
        <v>65.8</v>
      </c>
      <c r="O28" s="314">
        <v>51.1</v>
      </c>
      <c r="P28" s="314">
        <v>74.2</v>
      </c>
      <c r="Q28" s="314">
        <v>109.3</v>
      </c>
      <c r="R28" s="314">
        <v>98.7</v>
      </c>
      <c r="S28" s="314">
        <v>142.9</v>
      </c>
      <c r="T28" s="314">
        <v>133.6</v>
      </c>
      <c r="U28" s="314">
        <v>99.7</v>
      </c>
      <c r="V28" s="314">
        <v>117.9</v>
      </c>
      <c r="W28" s="314" t="s">
        <v>324</v>
      </c>
      <c r="X28" s="314" t="s">
        <v>324</v>
      </c>
      <c r="Y28" s="314" t="s">
        <v>324</v>
      </c>
      <c r="Z28" s="314" t="s">
        <v>324</v>
      </c>
      <c r="AA28" s="314" t="s">
        <v>324</v>
      </c>
      <c r="AB28" s="314" t="s">
        <v>324</v>
      </c>
      <c r="AC28" s="314" t="s">
        <v>324</v>
      </c>
      <c r="AD28" s="314" t="s">
        <v>324</v>
      </c>
      <c r="AE28" s="314" t="s">
        <v>324</v>
      </c>
      <c r="AF28" s="314" t="s">
        <v>324</v>
      </c>
      <c r="AG28" s="314" t="s">
        <v>324</v>
      </c>
    </row>
    <row r="29" spans="2:33" s="290" customFormat="1" x14ac:dyDescent="0.2">
      <c r="B29" s="289">
        <v>0.45833333333333331</v>
      </c>
      <c r="C29" s="314" t="s">
        <v>324</v>
      </c>
      <c r="D29" s="314" t="s">
        <v>324</v>
      </c>
      <c r="E29" s="314" t="s">
        <v>324</v>
      </c>
      <c r="F29" s="314" t="s">
        <v>324</v>
      </c>
      <c r="G29" s="314" t="s">
        <v>324</v>
      </c>
      <c r="H29" s="314" t="s">
        <v>324</v>
      </c>
      <c r="I29" s="314" t="s">
        <v>324</v>
      </c>
      <c r="J29" s="314" t="s">
        <v>324</v>
      </c>
      <c r="K29" s="314" t="s">
        <v>324</v>
      </c>
      <c r="L29" s="314">
        <v>106.8</v>
      </c>
      <c r="M29" s="314">
        <v>63.2</v>
      </c>
      <c r="N29" s="314">
        <v>52.9</v>
      </c>
      <c r="O29" s="314">
        <v>52.7</v>
      </c>
      <c r="P29" s="314">
        <v>88</v>
      </c>
      <c r="Q29" s="314">
        <v>104.5</v>
      </c>
      <c r="R29" s="314">
        <v>111.3</v>
      </c>
      <c r="S29" s="314">
        <v>119.4</v>
      </c>
      <c r="T29" s="314">
        <v>124.7</v>
      </c>
      <c r="U29" s="314">
        <v>106.7</v>
      </c>
      <c r="V29" s="314">
        <v>99.3</v>
      </c>
      <c r="W29" s="314" t="s">
        <v>324</v>
      </c>
      <c r="X29" s="314" t="s">
        <v>324</v>
      </c>
      <c r="Y29" s="314" t="s">
        <v>324</v>
      </c>
      <c r="Z29" s="314" t="s">
        <v>324</v>
      </c>
      <c r="AA29" s="314" t="s">
        <v>324</v>
      </c>
      <c r="AB29" s="314" t="s">
        <v>324</v>
      </c>
      <c r="AC29" s="314" t="s">
        <v>324</v>
      </c>
      <c r="AD29" s="314" t="s">
        <v>324</v>
      </c>
      <c r="AE29" s="314" t="s">
        <v>324</v>
      </c>
      <c r="AF29" s="314" t="s">
        <v>324</v>
      </c>
      <c r="AG29" s="314" t="s">
        <v>324</v>
      </c>
    </row>
    <row r="30" spans="2:33" s="290" customFormat="1" x14ac:dyDescent="0.2">
      <c r="B30" s="289">
        <v>0.5</v>
      </c>
      <c r="C30" s="314" t="s">
        <v>324</v>
      </c>
      <c r="D30" s="314" t="s">
        <v>324</v>
      </c>
      <c r="E30" s="314" t="s">
        <v>324</v>
      </c>
      <c r="F30" s="314" t="s">
        <v>324</v>
      </c>
      <c r="G30" s="314" t="s">
        <v>324</v>
      </c>
      <c r="H30" s="314" t="s">
        <v>324</v>
      </c>
      <c r="I30" s="314" t="s">
        <v>324</v>
      </c>
      <c r="J30" s="314" t="s">
        <v>324</v>
      </c>
      <c r="K30" s="314" t="s">
        <v>324</v>
      </c>
      <c r="L30" s="314">
        <v>87.9</v>
      </c>
      <c r="M30" s="314">
        <v>83.5</v>
      </c>
      <c r="N30" s="314">
        <v>49.7</v>
      </c>
      <c r="O30" s="314">
        <v>55.5</v>
      </c>
      <c r="P30" s="314">
        <v>66</v>
      </c>
      <c r="Q30" s="314">
        <v>101.3</v>
      </c>
      <c r="R30" s="314">
        <v>112</v>
      </c>
      <c r="S30" s="314">
        <v>101.8</v>
      </c>
      <c r="T30" s="314">
        <v>130</v>
      </c>
      <c r="U30" s="314">
        <v>81.2</v>
      </c>
      <c r="V30" s="314">
        <v>89.1</v>
      </c>
      <c r="W30" s="314" t="s">
        <v>324</v>
      </c>
      <c r="X30" s="314" t="s">
        <v>324</v>
      </c>
      <c r="Y30" s="314" t="s">
        <v>324</v>
      </c>
      <c r="Z30" s="314" t="s">
        <v>324</v>
      </c>
      <c r="AA30" s="314" t="s">
        <v>324</v>
      </c>
      <c r="AB30" s="314" t="s">
        <v>324</v>
      </c>
      <c r="AC30" s="314" t="s">
        <v>324</v>
      </c>
      <c r="AD30" s="314" t="s">
        <v>324</v>
      </c>
      <c r="AE30" s="314" t="s">
        <v>324</v>
      </c>
      <c r="AF30" s="314" t="s">
        <v>324</v>
      </c>
      <c r="AG30" s="314" t="s">
        <v>324</v>
      </c>
    </row>
    <row r="31" spans="2:33" s="290" customFormat="1" x14ac:dyDescent="0.2">
      <c r="B31" s="289">
        <v>0.54166666666666663</v>
      </c>
      <c r="C31" s="314" t="s">
        <v>324</v>
      </c>
      <c r="D31" s="314" t="s">
        <v>324</v>
      </c>
      <c r="E31" s="314" t="s">
        <v>324</v>
      </c>
      <c r="F31" s="314" t="s">
        <v>324</v>
      </c>
      <c r="G31" s="314" t="s">
        <v>324</v>
      </c>
      <c r="H31" s="314" t="s">
        <v>324</v>
      </c>
      <c r="I31" s="314" t="s">
        <v>324</v>
      </c>
      <c r="J31" s="314" t="s">
        <v>324</v>
      </c>
      <c r="K31" s="314" t="s">
        <v>324</v>
      </c>
      <c r="L31" s="314">
        <v>94.8</v>
      </c>
      <c r="M31" s="314">
        <v>83.5</v>
      </c>
      <c r="N31" s="314">
        <v>55.4</v>
      </c>
      <c r="O31" s="314">
        <v>54.1</v>
      </c>
      <c r="P31" s="314">
        <v>66.3</v>
      </c>
      <c r="Q31" s="314">
        <v>77.7</v>
      </c>
      <c r="R31" s="314">
        <v>122</v>
      </c>
      <c r="S31" s="314">
        <v>110.1</v>
      </c>
      <c r="T31" s="314">
        <v>110.9</v>
      </c>
      <c r="U31" s="314">
        <v>73.8</v>
      </c>
      <c r="V31" s="314">
        <v>73</v>
      </c>
      <c r="W31" s="314" t="s">
        <v>324</v>
      </c>
      <c r="X31" s="314" t="s">
        <v>324</v>
      </c>
      <c r="Y31" s="314" t="s">
        <v>324</v>
      </c>
      <c r="Z31" s="314" t="s">
        <v>324</v>
      </c>
      <c r="AA31" s="314" t="s">
        <v>324</v>
      </c>
      <c r="AB31" s="314" t="s">
        <v>324</v>
      </c>
      <c r="AC31" s="314" t="s">
        <v>324</v>
      </c>
      <c r="AD31" s="314" t="s">
        <v>324</v>
      </c>
      <c r="AE31" s="314" t="s">
        <v>324</v>
      </c>
      <c r="AF31" s="314" t="s">
        <v>324</v>
      </c>
      <c r="AG31" s="314" t="s">
        <v>324</v>
      </c>
    </row>
    <row r="32" spans="2:33" s="290" customFormat="1" x14ac:dyDescent="0.2">
      <c r="B32" s="289">
        <v>0.58333333333333337</v>
      </c>
      <c r="C32" s="314" t="s">
        <v>324</v>
      </c>
      <c r="D32" s="314" t="s">
        <v>324</v>
      </c>
      <c r="E32" s="314" t="s">
        <v>324</v>
      </c>
      <c r="F32" s="314" t="s">
        <v>324</v>
      </c>
      <c r="G32" s="314" t="s">
        <v>324</v>
      </c>
      <c r="H32" s="314" t="s">
        <v>324</v>
      </c>
      <c r="I32" s="314" t="s">
        <v>324</v>
      </c>
      <c r="J32" s="314" t="s">
        <v>324</v>
      </c>
      <c r="K32" s="314" t="s">
        <v>324</v>
      </c>
      <c r="L32" s="314">
        <v>86.6</v>
      </c>
      <c r="M32" s="314">
        <v>79.3</v>
      </c>
      <c r="N32" s="314">
        <v>53.8</v>
      </c>
      <c r="O32" s="314">
        <v>58.8</v>
      </c>
      <c r="P32" s="314">
        <v>60.6</v>
      </c>
      <c r="Q32" s="314">
        <v>84.3</v>
      </c>
      <c r="R32" s="314">
        <v>113.5</v>
      </c>
      <c r="S32" s="314">
        <v>114.5</v>
      </c>
      <c r="T32" s="314">
        <v>97.8</v>
      </c>
      <c r="U32" s="314">
        <v>63.2</v>
      </c>
      <c r="V32" s="314" t="s">
        <v>324</v>
      </c>
      <c r="W32" s="314" t="s">
        <v>324</v>
      </c>
      <c r="X32" s="314" t="s">
        <v>324</v>
      </c>
      <c r="Y32" s="314" t="s">
        <v>324</v>
      </c>
      <c r="Z32" s="314" t="s">
        <v>324</v>
      </c>
      <c r="AA32" s="314" t="s">
        <v>324</v>
      </c>
      <c r="AB32" s="314" t="s">
        <v>324</v>
      </c>
      <c r="AC32" s="314" t="s">
        <v>324</v>
      </c>
      <c r="AD32" s="314" t="s">
        <v>324</v>
      </c>
      <c r="AE32" s="314" t="s">
        <v>324</v>
      </c>
      <c r="AF32" s="314" t="s">
        <v>324</v>
      </c>
      <c r="AG32" s="314" t="s">
        <v>324</v>
      </c>
    </row>
    <row r="33" spans="2:35" s="290" customFormat="1" x14ac:dyDescent="0.2">
      <c r="B33" s="289">
        <v>0.625</v>
      </c>
      <c r="C33" s="314" t="s">
        <v>324</v>
      </c>
      <c r="D33" s="314" t="s">
        <v>324</v>
      </c>
      <c r="E33" s="314" t="s">
        <v>324</v>
      </c>
      <c r="F33" s="314" t="s">
        <v>324</v>
      </c>
      <c r="G33" s="314" t="s">
        <v>324</v>
      </c>
      <c r="H33" s="314" t="s">
        <v>324</v>
      </c>
      <c r="I33" s="314" t="s">
        <v>324</v>
      </c>
      <c r="J33" s="314" t="s">
        <v>324</v>
      </c>
      <c r="K33" s="314">
        <v>89.3</v>
      </c>
      <c r="L33" s="314">
        <v>81.2</v>
      </c>
      <c r="M33" s="314">
        <v>73.5</v>
      </c>
      <c r="N33" s="314">
        <v>58.1</v>
      </c>
      <c r="O33" s="314">
        <v>46.4</v>
      </c>
      <c r="P33" s="314">
        <v>65.5</v>
      </c>
      <c r="Q33" s="314">
        <v>83</v>
      </c>
      <c r="R33" s="314">
        <v>99.4</v>
      </c>
      <c r="S33" s="314">
        <v>83.4</v>
      </c>
      <c r="T33" s="314">
        <v>80.400000000000006</v>
      </c>
      <c r="U33" s="314">
        <v>63.8</v>
      </c>
      <c r="V33" s="314" t="s">
        <v>324</v>
      </c>
      <c r="W33" s="314" t="s">
        <v>324</v>
      </c>
      <c r="X33" s="314" t="s">
        <v>324</v>
      </c>
      <c r="Y33" s="314" t="s">
        <v>324</v>
      </c>
      <c r="Z33" s="314" t="s">
        <v>324</v>
      </c>
      <c r="AA33" s="314" t="s">
        <v>324</v>
      </c>
      <c r="AB33" s="314" t="s">
        <v>324</v>
      </c>
      <c r="AC33" s="314" t="s">
        <v>324</v>
      </c>
      <c r="AD33" s="314" t="s">
        <v>324</v>
      </c>
      <c r="AE33" s="314" t="s">
        <v>324</v>
      </c>
      <c r="AF33" s="314" t="s">
        <v>324</v>
      </c>
      <c r="AG33" s="314" t="s">
        <v>324</v>
      </c>
    </row>
    <row r="34" spans="2:35" s="290" customFormat="1" x14ac:dyDescent="0.2">
      <c r="B34" s="289">
        <v>0.66666666666666663</v>
      </c>
      <c r="C34" s="314" t="s">
        <v>324</v>
      </c>
      <c r="D34" s="314" t="s">
        <v>324</v>
      </c>
      <c r="E34" s="314" t="s">
        <v>324</v>
      </c>
      <c r="F34" s="314" t="s">
        <v>324</v>
      </c>
      <c r="G34" s="314" t="s">
        <v>324</v>
      </c>
      <c r="H34" s="314" t="s">
        <v>324</v>
      </c>
      <c r="I34" s="314" t="s">
        <v>324</v>
      </c>
      <c r="J34" s="314" t="s">
        <v>324</v>
      </c>
      <c r="K34" s="314">
        <v>92.4</v>
      </c>
      <c r="L34" s="314">
        <v>94.2</v>
      </c>
      <c r="M34" s="314">
        <v>76</v>
      </c>
      <c r="N34" s="314">
        <v>50.3</v>
      </c>
      <c r="O34" s="314">
        <v>59.1</v>
      </c>
      <c r="P34" s="314">
        <v>68.2</v>
      </c>
      <c r="Q34" s="314">
        <v>73.5</v>
      </c>
      <c r="R34" s="314">
        <v>107.5</v>
      </c>
      <c r="S34" s="314">
        <v>86</v>
      </c>
      <c r="T34" s="314">
        <v>110.5</v>
      </c>
      <c r="U34" s="314">
        <v>73.900000000000006</v>
      </c>
      <c r="V34" s="314" t="s">
        <v>324</v>
      </c>
      <c r="W34" s="314" t="s">
        <v>324</v>
      </c>
      <c r="X34" s="314" t="s">
        <v>324</v>
      </c>
      <c r="Y34" s="314" t="s">
        <v>324</v>
      </c>
      <c r="Z34" s="314" t="s">
        <v>324</v>
      </c>
      <c r="AA34" s="314" t="s">
        <v>324</v>
      </c>
      <c r="AB34" s="314" t="s">
        <v>324</v>
      </c>
      <c r="AC34" s="314" t="s">
        <v>324</v>
      </c>
      <c r="AD34" s="314" t="s">
        <v>324</v>
      </c>
      <c r="AE34" s="314" t="s">
        <v>324</v>
      </c>
      <c r="AF34" s="314" t="s">
        <v>324</v>
      </c>
      <c r="AG34" s="314" t="s">
        <v>324</v>
      </c>
    </row>
    <row r="35" spans="2:35" s="290" customFormat="1" x14ac:dyDescent="0.2">
      <c r="B35" s="289">
        <v>0.70833333333333337</v>
      </c>
      <c r="C35" s="314" t="s">
        <v>324</v>
      </c>
      <c r="D35" s="314" t="s">
        <v>324</v>
      </c>
      <c r="E35" s="314" t="s">
        <v>324</v>
      </c>
      <c r="F35" s="314" t="s">
        <v>324</v>
      </c>
      <c r="G35" s="314" t="s">
        <v>324</v>
      </c>
      <c r="H35" s="314" t="s">
        <v>324</v>
      </c>
      <c r="I35" s="314" t="s">
        <v>324</v>
      </c>
      <c r="J35" s="314" t="s">
        <v>324</v>
      </c>
      <c r="K35" s="314">
        <v>91.9</v>
      </c>
      <c r="L35" s="314">
        <v>64</v>
      </c>
      <c r="M35" s="314">
        <v>71.900000000000006</v>
      </c>
      <c r="N35" s="314">
        <v>36.299999999999997</v>
      </c>
      <c r="O35" s="314">
        <v>48.5</v>
      </c>
      <c r="P35" s="314">
        <v>78.099999999999994</v>
      </c>
      <c r="Q35" s="314">
        <v>71.900000000000006</v>
      </c>
      <c r="R35" s="314">
        <v>124.4</v>
      </c>
      <c r="S35" s="314">
        <v>123.2</v>
      </c>
      <c r="T35" s="314">
        <v>89.9</v>
      </c>
      <c r="U35" s="314">
        <v>78.5</v>
      </c>
      <c r="V35" s="314" t="s">
        <v>324</v>
      </c>
      <c r="W35" s="314" t="s">
        <v>324</v>
      </c>
      <c r="X35" s="314" t="s">
        <v>324</v>
      </c>
      <c r="Y35" s="314" t="s">
        <v>324</v>
      </c>
      <c r="Z35" s="314" t="s">
        <v>324</v>
      </c>
      <c r="AA35" s="314" t="s">
        <v>324</v>
      </c>
      <c r="AB35" s="314" t="s">
        <v>324</v>
      </c>
      <c r="AC35" s="314" t="s">
        <v>324</v>
      </c>
      <c r="AD35" s="314" t="s">
        <v>324</v>
      </c>
      <c r="AE35" s="314" t="s">
        <v>324</v>
      </c>
      <c r="AF35" s="314" t="s">
        <v>324</v>
      </c>
      <c r="AG35" s="314" t="s">
        <v>324</v>
      </c>
    </row>
    <row r="36" spans="2:35" s="290" customFormat="1" x14ac:dyDescent="0.2">
      <c r="B36" s="289">
        <v>0.75</v>
      </c>
      <c r="C36" s="314" t="s">
        <v>324</v>
      </c>
      <c r="D36" s="314" t="s">
        <v>324</v>
      </c>
      <c r="E36" s="314" t="s">
        <v>324</v>
      </c>
      <c r="F36" s="314" t="s">
        <v>324</v>
      </c>
      <c r="G36" s="314" t="s">
        <v>324</v>
      </c>
      <c r="H36" s="314" t="s">
        <v>324</v>
      </c>
      <c r="I36" s="314" t="s">
        <v>324</v>
      </c>
      <c r="J36" s="314" t="s">
        <v>324</v>
      </c>
      <c r="K36" s="314">
        <v>91.7</v>
      </c>
      <c r="L36" s="314">
        <v>70.599999999999994</v>
      </c>
      <c r="M36" s="314">
        <v>132.5</v>
      </c>
      <c r="N36" s="314">
        <v>69.3</v>
      </c>
      <c r="O36" s="314">
        <v>45.7</v>
      </c>
      <c r="P36" s="314">
        <v>98.5</v>
      </c>
      <c r="Q36" s="314">
        <v>51.5</v>
      </c>
      <c r="R36" s="314">
        <v>103</v>
      </c>
      <c r="S36" s="314">
        <v>81.5</v>
      </c>
      <c r="T36" s="314">
        <v>93.5</v>
      </c>
      <c r="U36" s="314">
        <v>93.3</v>
      </c>
      <c r="V36" s="314" t="s">
        <v>324</v>
      </c>
      <c r="W36" s="314" t="s">
        <v>324</v>
      </c>
      <c r="X36" s="314" t="s">
        <v>324</v>
      </c>
      <c r="Y36" s="314" t="s">
        <v>324</v>
      </c>
      <c r="Z36" s="314" t="s">
        <v>324</v>
      </c>
      <c r="AA36" s="314" t="s">
        <v>324</v>
      </c>
      <c r="AB36" s="314" t="s">
        <v>324</v>
      </c>
      <c r="AC36" s="314" t="s">
        <v>324</v>
      </c>
      <c r="AD36" s="314" t="s">
        <v>324</v>
      </c>
      <c r="AE36" s="314" t="s">
        <v>324</v>
      </c>
      <c r="AF36" s="314" t="s">
        <v>324</v>
      </c>
      <c r="AG36" s="314" t="s">
        <v>324</v>
      </c>
      <c r="AI36"/>
    </row>
    <row r="37" spans="2:35" s="290" customFormat="1" x14ac:dyDescent="0.2">
      <c r="B37" s="289">
        <v>0.79166666666666663</v>
      </c>
      <c r="C37" s="314" t="s">
        <v>324</v>
      </c>
      <c r="D37" s="314" t="s">
        <v>324</v>
      </c>
      <c r="E37" s="314" t="s">
        <v>324</v>
      </c>
      <c r="F37" s="314" t="s">
        <v>324</v>
      </c>
      <c r="G37" s="314" t="s">
        <v>324</v>
      </c>
      <c r="H37" s="314" t="s">
        <v>324</v>
      </c>
      <c r="I37" s="314" t="s">
        <v>324</v>
      </c>
      <c r="J37" s="314" t="s">
        <v>324</v>
      </c>
      <c r="K37" s="314">
        <v>79.900000000000006</v>
      </c>
      <c r="L37" s="314">
        <v>76.8</v>
      </c>
      <c r="M37" s="314">
        <v>117.1</v>
      </c>
      <c r="N37" s="314">
        <v>61.2</v>
      </c>
      <c r="O37" s="314">
        <v>69</v>
      </c>
      <c r="P37" s="314">
        <v>93.2</v>
      </c>
      <c r="Q37" s="314">
        <v>109.4</v>
      </c>
      <c r="R37" s="314">
        <v>107.1</v>
      </c>
      <c r="S37" s="314">
        <v>89.9</v>
      </c>
      <c r="T37" s="314">
        <v>100</v>
      </c>
      <c r="U37" s="314">
        <v>94.4</v>
      </c>
      <c r="V37" s="314" t="s">
        <v>324</v>
      </c>
      <c r="W37" s="314" t="s">
        <v>324</v>
      </c>
      <c r="X37" s="314" t="s">
        <v>324</v>
      </c>
      <c r="Y37" s="314" t="s">
        <v>324</v>
      </c>
      <c r="Z37" s="314" t="s">
        <v>324</v>
      </c>
      <c r="AA37" s="314" t="s">
        <v>324</v>
      </c>
      <c r="AB37" s="314" t="s">
        <v>324</v>
      </c>
      <c r="AC37" s="314" t="s">
        <v>324</v>
      </c>
      <c r="AD37" s="314" t="s">
        <v>324</v>
      </c>
      <c r="AE37" s="314" t="s">
        <v>324</v>
      </c>
      <c r="AF37" s="314" t="s">
        <v>324</v>
      </c>
      <c r="AG37" s="314" t="s">
        <v>324</v>
      </c>
      <c r="AI37"/>
    </row>
    <row r="38" spans="2:35" s="290" customFormat="1" x14ac:dyDescent="0.2">
      <c r="B38" s="289">
        <v>0.83333333333333337</v>
      </c>
      <c r="C38" s="314" t="s">
        <v>324</v>
      </c>
      <c r="D38" s="314" t="s">
        <v>324</v>
      </c>
      <c r="E38" s="314" t="s">
        <v>324</v>
      </c>
      <c r="F38" s="314" t="s">
        <v>324</v>
      </c>
      <c r="G38" s="314" t="s">
        <v>324</v>
      </c>
      <c r="H38" s="314" t="s">
        <v>324</v>
      </c>
      <c r="I38" s="314" t="s">
        <v>324</v>
      </c>
      <c r="J38" s="314" t="s">
        <v>324</v>
      </c>
      <c r="K38" s="314">
        <v>64.3</v>
      </c>
      <c r="L38" s="314">
        <v>84.5</v>
      </c>
      <c r="M38" s="314">
        <v>57.3</v>
      </c>
      <c r="N38" s="314">
        <v>83.2</v>
      </c>
      <c r="O38" s="314">
        <v>65.099999999999994</v>
      </c>
      <c r="P38" s="314">
        <v>71.900000000000006</v>
      </c>
      <c r="Q38" s="314">
        <v>90.5</v>
      </c>
      <c r="R38" s="314">
        <v>121.8</v>
      </c>
      <c r="S38" s="314">
        <v>91.4</v>
      </c>
      <c r="T38" s="314">
        <v>93</v>
      </c>
      <c r="U38" s="314">
        <v>75.900000000000006</v>
      </c>
      <c r="V38" s="314" t="s">
        <v>324</v>
      </c>
      <c r="W38" s="314" t="s">
        <v>324</v>
      </c>
      <c r="X38" s="314" t="s">
        <v>324</v>
      </c>
      <c r="Y38" s="314" t="s">
        <v>324</v>
      </c>
      <c r="Z38" s="314" t="s">
        <v>324</v>
      </c>
      <c r="AA38" s="314" t="s">
        <v>324</v>
      </c>
      <c r="AB38" s="314" t="s">
        <v>324</v>
      </c>
      <c r="AC38" s="314" t="s">
        <v>324</v>
      </c>
      <c r="AD38" s="314" t="s">
        <v>324</v>
      </c>
      <c r="AE38" s="314" t="s">
        <v>324</v>
      </c>
      <c r="AF38" s="314" t="s">
        <v>324</v>
      </c>
      <c r="AG38" s="314" t="s">
        <v>324</v>
      </c>
      <c r="AI38"/>
    </row>
    <row r="39" spans="2:35" s="290" customFormat="1" x14ac:dyDescent="0.2">
      <c r="B39" s="289">
        <v>0.875</v>
      </c>
      <c r="C39" s="314" t="s">
        <v>324</v>
      </c>
      <c r="D39" s="314" t="s">
        <v>324</v>
      </c>
      <c r="E39" s="314" t="s">
        <v>324</v>
      </c>
      <c r="F39" s="314" t="s">
        <v>324</v>
      </c>
      <c r="G39" s="314" t="s">
        <v>324</v>
      </c>
      <c r="H39" s="314" t="s">
        <v>324</v>
      </c>
      <c r="I39" s="314" t="s">
        <v>324</v>
      </c>
      <c r="J39" s="314" t="s">
        <v>324</v>
      </c>
      <c r="K39" s="314">
        <v>50.7</v>
      </c>
      <c r="L39" s="314">
        <v>58.8</v>
      </c>
      <c r="M39" s="314">
        <v>85.5</v>
      </c>
      <c r="N39" s="314">
        <v>86.9</v>
      </c>
      <c r="O39" s="314">
        <v>52.3</v>
      </c>
      <c r="P39" s="314">
        <v>54.7</v>
      </c>
      <c r="Q39" s="314">
        <v>72.900000000000006</v>
      </c>
      <c r="R39" s="314">
        <v>116.3</v>
      </c>
      <c r="S39" s="314">
        <v>63.1</v>
      </c>
      <c r="T39" s="314">
        <v>75.2</v>
      </c>
      <c r="U39" s="314">
        <v>83.5</v>
      </c>
      <c r="V39" s="314" t="s">
        <v>324</v>
      </c>
      <c r="W39" s="314" t="s">
        <v>324</v>
      </c>
      <c r="X39" s="314" t="s">
        <v>324</v>
      </c>
      <c r="Y39" s="314" t="s">
        <v>324</v>
      </c>
      <c r="Z39" s="314" t="s">
        <v>324</v>
      </c>
      <c r="AA39" s="314" t="s">
        <v>324</v>
      </c>
      <c r="AB39" s="314" t="s">
        <v>324</v>
      </c>
      <c r="AC39" s="314" t="s">
        <v>324</v>
      </c>
      <c r="AD39" s="314" t="s">
        <v>324</v>
      </c>
      <c r="AE39" s="314" t="s">
        <v>324</v>
      </c>
      <c r="AF39" s="314" t="s">
        <v>324</v>
      </c>
      <c r="AG39" s="314" t="s">
        <v>324</v>
      </c>
      <c r="AI39"/>
    </row>
    <row r="40" spans="2:35" s="290" customFormat="1" x14ac:dyDescent="0.2">
      <c r="B40" s="289">
        <v>0.91666666666666663</v>
      </c>
      <c r="C40" s="314" t="s">
        <v>324</v>
      </c>
      <c r="D40" s="314" t="s">
        <v>324</v>
      </c>
      <c r="E40" s="314" t="s">
        <v>324</v>
      </c>
      <c r="F40" s="314" t="s">
        <v>324</v>
      </c>
      <c r="G40" s="314" t="s">
        <v>324</v>
      </c>
      <c r="H40" s="314" t="s">
        <v>324</v>
      </c>
      <c r="I40" s="314" t="s">
        <v>324</v>
      </c>
      <c r="J40" s="314" t="s">
        <v>324</v>
      </c>
      <c r="K40" s="314">
        <v>79.5</v>
      </c>
      <c r="L40" s="314">
        <v>66.400000000000006</v>
      </c>
      <c r="M40" s="314">
        <v>67.5</v>
      </c>
      <c r="N40" s="314">
        <v>77.8</v>
      </c>
      <c r="O40" s="314">
        <v>50</v>
      </c>
      <c r="P40" s="314">
        <v>47.2</v>
      </c>
      <c r="Q40" s="314">
        <v>79</v>
      </c>
      <c r="R40" s="314">
        <v>46.7</v>
      </c>
      <c r="S40" s="314">
        <v>103.2</v>
      </c>
      <c r="T40" s="314">
        <v>87.1</v>
      </c>
      <c r="U40" s="314">
        <v>53.6</v>
      </c>
      <c r="V40" s="314" t="s">
        <v>324</v>
      </c>
      <c r="W40" s="314" t="s">
        <v>324</v>
      </c>
      <c r="X40" s="314" t="s">
        <v>324</v>
      </c>
      <c r="Y40" s="314" t="s">
        <v>324</v>
      </c>
      <c r="Z40" s="314" t="s">
        <v>324</v>
      </c>
      <c r="AA40" s="314" t="s">
        <v>324</v>
      </c>
      <c r="AB40" s="314" t="s">
        <v>324</v>
      </c>
      <c r="AC40" s="314" t="s">
        <v>324</v>
      </c>
      <c r="AD40" s="314" t="s">
        <v>324</v>
      </c>
      <c r="AE40" s="314" t="s">
        <v>324</v>
      </c>
      <c r="AF40" s="314" t="s">
        <v>324</v>
      </c>
      <c r="AG40" s="314" t="s">
        <v>324</v>
      </c>
    </row>
    <row r="41" spans="2:35" s="290" customFormat="1" x14ac:dyDescent="0.2">
      <c r="B41" s="289">
        <v>0.95833333333333337</v>
      </c>
      <c r="C41" s="314" t="s">
        <v>324</v>
      </c>
      <c r="D41" s="314" t="s">
        <v>324</v>
      </c>
      <c r="E41" s="314" t="s">
        <v>324</v>
      </c>
      <c r="F41" s="314" t="s">
        <v>324</v>
      </c>
      <c r="G41" s="314" t="s">
        <v>324</v>
      </c>
      <c r="H41" s="314" t="s">
        <v>324</v>
      </c>
      <c r="I41" s="314" t="s">
        <v>324</v>
      </c>
      <c r="J41" s="314" t="s">
        <v>324</v>
      </c>
      <c r="K41" s="314">
        <v>63.6</v>
      </c>
      <c r="L41" s="314">
        <v>71.599999999999994</v>
      </c>
      <c r="M41" s="314">
        <v>60.6</v>
      </c>
      <c r="N41" s="314">
        <v>77</v>
      </c>
      <c r="O41" s="314">
        <v>39.9</v>
      </c>
      <c r="P41" s="314">
        <v>58.7</v>
      </c>
      <c r="Q41" s="314">
        <v>60.1</v>
      </c>
      <c r="R41" s="314">
        <v>64.5</v>
      </c>
      <c r="S41" s="314">
        <v>95.1</v>
      </c>
      <c r="T41" s="314">
        <v>63.5</v>
      </c>
      <c r="U41" s="314">
        <v>52.8</v>
      </c>
      <c r="V41" s="314" t="s">
        <v>324</v>
      </c>
      <c r="W41" s="314" t="s">
        <v>324</v>
      </c>
      <c r="X41" s="314" t="s">
        <v>324</v>
      </c>
      <c r="Y41" s="314" t="s">
        <v>324</v>
      </c>
      <c r="Z41" s="314" t="s">
        <v>324</v>
      </c>
      <c r="AA41" s="314" t="s">
        <v>324</v>
      </c>
      <c r="AB41" s="314" t="s">
        <v>324</v>
      </c>
      <c r="AC41" s="314" t="s">
        <v>324</v>
      </c>
      <c r="AD41" s="314" t="s">
        <v>324</v>
      </c>
      <c r="AE41" s="314" t="s">
        <v>324</v>
      </c>
      <c r="AF41" s="314" t="s">
        <v>324</v>
      </c>
      <c r="AG41" s="314" t="s">
        <v>324</v>
      </c>
    </row>
    <row r="42" spans="2:35" s="291" customFormat="1" ht="33" customHeight="1" x14ac:dyDescent="0.2">
      <c r="B42" s="287" t="s">
        <v>313</v>
      </c>
      <c r="C42" s="314" t="s">
        <v>324</v>
      </c>
      <c r="D42" s="314" t="s">
        <v>324</v>
      </c>
      <c r="E42" s="314" t="s">
        <v>324</v>
      </c>
      <c r="F42" s="314" t="s">
        <v>324</v>
      </c>
      <c r="G42" s="314" t="s">
        <v>324</v>
      </c>
      <c r="H42" s="314" t="s">
        <v>324</v>
      </c>
      <c r="I42" s="314" t="s">
        <v>324</v>
      </c>
      <c r="J42" s="314" t="s">
        <v>324</v>
      </c>
      <c r="K42" s="314" t="s">
        <v>364</v>
      </c>
      <c r="L42" s="314">
        <v>80.400000000000006</v>
      </c>
      <c r="M42" s="314">
        <v>72.900000000000006</v>
      </c>
      <c r="N42" s="314">
        <v>72.400000000000006</v>
      </c>
      <c r="O42" s="314">
        <v>61.6</v>
      </c>
      <c r="P42" s="314">
        <v>70.5</v>
      </c>
      <c r="Q42" s="314">
        <v>88.8</v>
      </c>
      <c r="R42" s="314">
        <v>105.9</v>
      </c>
      <c r="S42" s="314">
        <v>110.7</v>
      </c>
      <c r="T42" s="314">
        <v>111</v>
      </c>
      <c r="U42" s="314">
        <v>84.7</v>
      </c>
      <c r="V42" s="314" t="s">
        <v>364</v>
      </c>
      <c r="W42" s="314" t="s">
        <v>324</v>
      </c>
      <c r="X42" s="314" t="s">
        <v>324</v>
      </c>
      <c r="Y42" s="314" t="s">
        <v>324</v>
      </c>
      <c r="Z42" s="314" t="s">
        <v>324</v>
      </c>
      <c r="AA42" s="314" t="s">
        <v>324</v>
      </c>
      <c r="AB42" s="314" t="s">
        <v>324</v>
      </c>
      <c r="AC42" s="314" t="s">
        <v>324</v>
      </c>
      <c r="AD42" s="314" t="s">
        <v>324</v>
      </c>
      <c r="AE42" s="314" t="s">
        <v>324</v>
      </c>
      <c r="AF42" s="314" t="s">
        <v>324</v>
      </c>
      <c r="AG42" s="314" t="s">
        <v>324</v>
      </c>
    </row>
    <row r="43" spans="2:35" s="291" customFormat="1" ht="27" customHeight="1" x14ac:dyDescent="0.2">
      <c r="B43" s="287" t="s">
        <v>314</v>
      </c>
      <c r="C43" s="346" t="s">
        <v>312</v>
      </c>
      <c r="D43" s="346"/>
      <c r="E43" s="346"/>
      <c r="F43" s="346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  <c r="S43" s="346"/>
      <c r="T43" s="346"/>
      <c r="U43" s="346"/>
      <c r="V43" s="346"/>
      <c r="W43" s="346"/>
      <c r="X43" s="346"/>
      <c r="Y43" s="346"/>
      <c r="Z43" s="346"/>
      <c r="AA43" s="346"/>
      <c r="AB43" s="346"/>
      <c r="AC43" s="346"/>
      <c r="AD43" s="346"/>
      <c r="AE43" s="346"/>
      <c r="AF43" s="346"/>
      <c r="AG43" s="346"/>
    </row>
    <row r="44" spans="2:35" x14ac:dyDescent="0.2">
      <c r="B44" s="330" t="s">
        <v>319</v>
      </c>
    </row>
    <row r="45" spans="2:35" ht="12" customHeight="1" x14ac:dyDescent="0.2">
      <c r="B45" s="327"/>
    </row>
    <row r="46" spans="2:35" ht="12" customHeight="1" x14ac:dyDescent="0.2">
      <c r="B46" s="292"/>
    </row>
    <row r="47" spans="2:35" x14ac:dyDescent="0.2">
      <c r="B47" s="347"/>
      <c r="C47" s="347"/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</row>
    <row r="48" spans="2:35" ht="15" x14ac:dyDescent="0.25"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</row>
    <row r="49" spans="3:38" x14ac:dyDescent="0.2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3:38" x14ac:dyDescent="0.2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3:38" x14ac:dyDescent="0.2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3:38" x14ac:dyDescent="0.2">
      <c r="C52"/>
      <c r="D52"/>
      <c r="E52"/>
      <c r="F52"/>
      <c r="G52"/>
      <c r="H52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326"/>
      <c r="AL52" s="326"/>
    </row>
    <row r="53" spans="3:38" x14ac:dyDescent="0.2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3:38" x14ac:dyDescent="0.2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</sheetData>
  <mergeCells count="7">
    <mergeCell ref="B11:AG11"/>
    <mergeCell ref="V15:W15"/>
    <mergeCell ref="C43:AG43"/>
    <mergeCell ref="B47:O47"/>
    <mergeCell ref="B3:E5"/>
    <mergeCell ref="F3:AG5"/>
    <mergeCell ref="B7:C7"/>
  </mergeCells>
  <printOptions horizontalCentered="1" verticalCentered="1"/>
  <pageMargins left="0" right="0" top="0.74803149606299213" bottom="0.74803149606299213" header="0.31496062992125984" footer="0.31496062992125984"/>
  <pageSetup paperSize="9" scale="67" orientation="landscape" r:id="rId1"/>
  <rowBreaks count="1" manualBreakCount="1">
    <brk id="1" max="3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showGridLines="0" topLeftCell="A101" zoomScale="80" zoomScaleNormal="80" workbookViewId="0">
      <selection activeCell="D123" sqref="D123"/>
    </sheetView>
  </sheetViews>
  <sheetFormatPr baseColWidth="10" defaultColWidth="11.5703125" defaultRowHeight="12" x14ac:dyDescent="0.2"/>
  <cols>
    <col min="1" max="1" width="4.140625" style="333" bestFit="1" customWidth="1"/>
    <col min="2" max="2" width="2.140625" style="333" customWidth="1"/>
    <col min="3" max="3" width="34" style="295" customWidth="1"/>
    <col min="4" max="4" width="14.28515625" style="296" customWidth="1"/>
    <col min="5" max="5" width="13.5703125" style="296" bestFit="1" customWidth="1"/>
    <col min="6" max="6" width="13.5703125" style="296" customWidth="1"/>
    <col min="7" max="7" width="10.7109375" style="296" customWidth="1"/>
    <col min="8" max="8" width="13.28515625" style="297" customWidth="1"/>
    <col min="9" max="9" width="12.140625" style="297" customWidth="1"/>
    <col min="10" max="10" width="3.140625" style="296" customWidth="1"/>
    <col min="11" max="16384" width="11.5703125" style="298"/>
  </cols>
  <sheetData>
    <row r="1" spans="1:10" ht="19.7" customHeight="1" x14ac:dyDescent="0.2"/>
    <row r="2" spans="1:10" ht="16.5" customHeight="1" x14ac:dyDescent="0.2">
      <c r="C2" s="355"/>
      <c r="D2" s="358" t="s">
        <v>309</v>
      </c>
      <c r="E2" s="359"/>
      <c r="F2" s="359"/>
      <c r="G2" s="359"/>
      <c r="H2" s="359"/>
      <c r="I2" s="360"/>
      <c r="J2" s="299"/>
    </row>
    <row r="3" spans="1:10" ht="15" customHeight="1" x14ac:dyDescent="0.2">
      <c r="C3" s="356"/>
      <c r="D3" s="361"/>
      <c r="E3" s="362"/>
      <c r="F3" s="362"/>
      <c r="G3" s="362"/>
      <c r="H3" s="362"/>
      <c r="I3" s="363"/>
      <c r="J3" s="299"/>
    </row>
    <row r="4" spans="1:10" ht="15" customHeight="1" x14ac:dyDescent="0.2">
      <c r="C4" s="357"/>
      <c r="D4" s="364"/>
      <c r="E4" s="365"/>
      <c r="F4" s="365"/>
      <c r="G4" s="365"/>
      <c r="H4" s="365"/>
      <c r="I4" s="366"/>
      <c r="J4" s="299"/>
    </row>
    <row r="5" spans="1:10" ht="11.25" customHeight="1" x14ac:dyDescent="0.25">
      <c r="C5" s="300"/>
      <c r="D5" s="300"/>
      <c r="E5" s="300"/>
      <c r="F5" s="300"/>
      <c r="G5" s="300"/>
      <c r="H5" s="300"/>
      <c r="I5" s="300"/>
      <c r="J5" s="301"/>
    </row>
    <row r="6" spans="1:10" s="304" customFormat="1" ht="30" customHeight="1" x14ac:dyDescent="0.2">
      <c r="A6" s="302"/>
      <c r="B6" s="302"/>
      <c r="C6" s="335" t="s">
        <v>188</v>
      </c>
      <c r="D6" s="373" t="s">
        <v>320</v>
      </c>
      <c r="E6" s="373"/>
      <c r="F6" s="373"/>
      <c r="G6" s="373"/>
      <c r="H6" s="373"/>
      <c r="I6" s="373"/>
      <c r="J6" s="303"/>
    </row>
    <row r="7" spans="1:10" s="304" customFormat="1" ht="11.45" customHeight="1" x14ac:dyDescent="0.25">
      <c r="A7" s="302"/>
      <c r="B7" s="302"/>
      <c r="C7" s="300"/>
      <c r="D7" s="300"/>
      <c r="E7" s="300"/>
      <c r="F7" s="300"/>
      <c r="G7" s="300"/>
      <c r="H7" s="300"/>
      <c r="I7" s="300"/>
      <c r="J7" s="301"/>
    </row>
    <row r="8" spans="1:10" s="304" customFormat="1" ht="15.75" customHeight="1" x14ac:dyDescent="0.2">
      <c r="A8" s="302"/>
      <c r="B8" s="302"/>
      <c r="C8" s="139" t="s">
        <v>236</v>
      </c>
      <c r="D8" s="313" t="s">
        <v>327</v>
      </c>
      <c r="E8" s="305"/>
      <c r="F8" s="335" t="s">
        <v>189</v>
      </c>
      <c r="G8" s="306"/>
      <c r="H8" s="339" t="s">
        <v>322</v>
      </c>
      <c r="I8" s="305"/>
      <c r="J8" s="307"/>
    </row>
    <row r="9" spans="1:10" s="304" customFormat="1" ht="8.25" customHeight="1" x14ac:dyDescent="0.25">
      <c r="A9" s="302"/>
      <c r="B9" s="302"/>
      <c r="C9" s="300"/>
      <c r="D9" s="300"/>
      <c r="E9" s="300"/>
      <c r="F9" s="300"/>
      <c r="G9" s="300"/>
      <c r="H9" s="300"/>
      <c r="I9" s="300"/>
      <c r="J9" s="301"/>
    </row>
    <row r="10" spans="1:10" s="304" customFormat="1" ht="15.75" customHeight="1" x14ac:dyDescent="0.2">
      <c r="A10" s="302"/>
      <c r="B10" s="302"/>
      <c r="C10" s="368" t="s">
        <v>217</v>
      </c>
      <c r="D10" s="368"/>
      <c r="E10" s="368"/>
      <c r="F10" s="368"/>
      <c r="G10" s="368"/>
      <c r="H10" s="368"/>
      <c r="I10" s="368"/>
      <c r="J10" s="308"/>
    </row>
    <row r="11" spans="1:10" s="304" customFormat="1" ht="8.25" customHeight="1" x14ac:dyDescent="0.25">
      <c r="A11" s="302"/>
      <c r="B11" s="302"/>
      <c r="C11" s="300"/>
      <c r="D11" s="300"/>
      <c r="E11" s="300"/>
      <c r="F11" s="300"/>
      <c r="G11" s="300"/>
      <c r="H11" s="300"/>
      <c r="I11" s="300"/>
      <c r="J11" s="301"/>
    </row>
    <row r="12" spans="1:10" ht="15.75" customHeight="1" x14ac:dyDescent="0.2">
      <c r="C12" s="139" t="s">
        <v>33</v>
      </c>
      <c r="D12" s="305" t="s">
        <v>262</v>
      </c>
      <c r="E12" s="305"/>
      <c r="F12" s="305"/>
      <c r="G12" s="335" t="s">
        <v>8</v>
      </c>
      <c r="H12" s="305" t="s">
        <v>325</v>
      </c>
      <c r="I12" s="309"/>
      <c r="J12" s="310"/>
    </row>
    <row r="13" spans="1:10" ht="7.5" customHeight="1" x14ac:dyDescent="0.25">
      <c r="C13" s="300"/>
      <c r="D13" s="300"/>
      <c r="E13" s="300"/>
      <c r="F13" s="300"/>
      <c r="G13" s="300"/>
      <c r="H13" s="300"/>
      <c r="I13" s="300"/>
      <c r="J13" s="301"/>
    </row>
    <row r="14" spans="1:10" ht="15.75" customHeight="1" x14ac:dyDescent="0.2">
      <c r="C14" s="335" t="s">
        <v>9</v>
      </c>
      <c r="D14" s="305" t="s">
        <v>193</v>
      </c>
      <c r="E14" s="305"/>
      <c r="F14" s="305"/>
      <c r="G14" s="337" t="s">
        <v>10</v>
      </c>
      <c r="H14" s="311" t="s">
        <v>330</v>
      </c>
      <c r="I14" s="305"/>
      <c r="J14" s="307"/>
    </row>
    <row r="15" spans="1:10" ht="11.25" customHeight="1" x14ac:dyDescent="0.25">
      <c r="C15" s="300"/>
      <c r="D15" s="300"/>
      <c r="E15" s="300"/>
      <c r="F15" s="300"/>
      <c r="G15" s="300"/>
      <c r="H15" s="300"/>
      <c r="I15" s="300"/>
      <c r="J15" s="301"/>
    </row>
    <row r="16" spans="1:10" ht="33.75" x14ac:dyDescent="0.2">
      <c r="C16" s="334" t="s">
        <v>263</v>
      </c>
      <c r="D16" s="334" t="s">
        <v>181</v>
      </c>
      <c r="E16" s="334" t="s">
        <v>264</v>
      </c>
      <c r="F16" s="334" t="s">
        <v>182</v>
      </c>
      <c r="G16" s="334" t="s">
        <v>265</v>
      </c>
      <c r="H16" s="334" t="s">
        <v>266</v>
      </c>
      <c r="I16" s="334" t="s">
        <v>267</v>
      </c>
      <c r="J16" s="312"/>
    </row>
    <row r="17" spans="1:9" x14ac:dyDescent="0.2">
      <c r="A17" s="354">
        <v>15</v>
      </c>
      <c r="C17" s="342">
        <v>44331</v>
      </c>
      <c r="D17" s="341" t="s">
        <v>324</v>
      </c>
      <c r="E17" s="341" t="s">
        <v>324</v>
      </c>
      <c r="F17" s="341" t="s">
        <v>324</v>
      </c>
      <c r="G17" s="341" t="s">
        <v>324</v>
      </c>
      <c r="H17" s="341" t="s">
        <v>324</v>
      </c>
      <c r="I17" s="341" t="s">
        <v>324</v>
      </c>
    </row>
    <row r="18" spans="1:9" x14ac:dyDescent="0.2">
      <c r="A18" s="354"/>
      <c r="C18" s="342">
        <v>44331.041666666664</v>
      </c>
      <c r="D18" s="341" t="s">
        <v>324</v>
      </c>
      <c r="E18" s="341" t="s">
        <v>324</v>
      </c>
      <c r="F18" s="341" t="s">
        <v>324</v>
      </c>
      <c r="G18" s="341" t="s">
        <v>324</v>
      </c>
      <c r="H18" s="341" t="s">
        <v>324</v>
      </c>
      <c r="I18" s="341" t="s">
        <v>324</v>
      </c>
    </row>
    <row r="19" spans="1:9" x14ac:dyDescent="0.2">
      <c r="A19" s="354"/>
      <c r="C19" s="342">
        <v>44331.083333333336</v>
      </c>
      <c r="D19" s="341" t="s">
        <v>324</v>
      </c>
      <c r="E19" s="341" t="s">
        <v>324</v>
      </c>
      <c r="F19" s="341" t="s">
        <v>324</v>
      </c>
      <c r="G19" s="341" t="s">
        <v>324</v>
      </c>
      <c r="H19" s="341" t="s">
        <v>324</v>
      </c>
      <c r="I19" s="341" t="s">
        <v>324</v>
      </c>
    </row>
    <row r="20" spans="1:9" x14ac:dyDescent="0.2">
      <c r="A20" s="354"/>
      <c r="C20" s="342">
        <v>44331.125</v>
      </c>
      <c r="D20" s="341" t="s">
        <v>324</v>
      </c>
      <c r="E20" s="341" t="s">
        <v>324</v>
      </c>
      <c r="F20" s="341" t="s">
        <v>324</v>
      </c>
      <c r="G20" s="341" t="s">
        <v>324</v>
      </c>
      <c r="H20" s="341" t="s">
        <v>324</v>
      </c>
      <c r="I20" s="341" t="s">
        <v>324</v>
      </c>
    </row>
    <row r="21" spans="1:9" x14ac:dyDescent="0.2">
      <c r="A21" s="354"/>
      <c r="C21" s="342">
        <v>44331.166666666664</v>
      </c>
      <c r="D21" s="341" t="s">
        <v>324</v>
      </c>
      <c r="E21" s="341" t="s">
        <v>324</v>
      </c>
      <c r="F21" s="341" t="s">
        <v>324</v>
      </c>
      <c r="G21" s="341" t="s">
        <v>324</v>
      </c>
      <c r="H21" s="341" t="s">
        <v>324</v>
      </c>
      <c r="I21" s="341" t="s">
        <v>324</v>
      </c>
    </row>
    <row r="22" spans="1:9" x14ac:dyDescent="0.2">
      <c r="A22" s="354"/>
      <c r="C22" s="342">
        <v>44331.208333333336</v>
      </c>
      <c r="D22" s="341" t="s">
        <v>324</v>
      </c>
      <c r="E22" s="341" t="s">
        <v>324</v>
      </c>
      <c r="F22" s="341" t="s">
        <v>324</v>
      </c>
      <c r="G22" s="341" t="s">
        <v>324</v>
      </c>
      <c r="H22" s="341" t="s">
        <v>324</v>
      </c>
      <c r="I22" s="341" t="s">
        <v>324</v>
      </c>
    </row>
    <row r="23" spans="1:9" x14ac:dyDescent="0.2">
      <c r="A23" s="354"/>
      <c r="C23" s="342">
        <v>44331.25</v>
      </c>
      <c r="D23" s="341" t="s">
        <v>324</v>
      </c>
      <c r="E23" s="341" t="s">
        <v>324</v>
      </c>
      <c r="F23" s="341" t="s">
        <v>324</v>
      </c>
      <c r="G23" s="341" t="s">
        <v>324</v>
      </c>
      <c r="H23" s="341" t="s">
        <v>324</v>
      </c>
      <c r="I23" s="341" t="s">
        <v>324</v>
      </c>
    </row>
    <row r="24" spans="1:9" x14ac:dyDescent="0.2">
      <c r="A24" s="354"/>
      <c r="C24" s="342">
        <v>44331.291666666664</v>
      </c>
      <c r="D24" s="341" t="s">
        <v>324</v>
      </c>
      <c r="E24" s="341" t="s">
        <v>324</v>
      </c>
      <c r="F24" s="341" t="s">
        <v>324</v>
      </c>
      <c r="G24" s="341" t="s">
        <v>324</v>
      </c>
      <c r="H24" s="341" t="s">
        <v>324</v>
      </c>
      <c r="I24" s="341" t="s">
        <v>324</v>
      </c>
    </row>
    <row r="25" spans="1:9" x14ac:dyDescent="0.2">
      <c r="A25" s="354"/>
      <c r="C25" s="342">
        <v>44331.333333333336</v>
      </c>
      <c r="D25" s="341" t="s">
        <v>324</v>
      </c>
      <c r="E25" s="341" t="s">
        <v>324</v>
      </c>
      <c r="F25" s="341" t="s">
        <v>324</v>
      </c>
      <c r="G25" s="341" t="s">
        <v>324</v>
      </c>
      <c r="H25" s="341" t="s">
        <v>324</v>
      </c>
      <c r="I25" s="341" t="s">
        <v>324</v>
      </c>
    </row>
    <row r="26" spans="1:9" x14ac:dyDescent="0.2">
      <c r="A26" s="354"/>
      <c r="C26" s="342">
        <v>44331.375</v>
      </c>
      <c r="D26" s="341" t="s">
        <v>324</v>
      </c>
      <c r="E26" s="341" t="s">
        <v>324</v>
      </c>
      <c r="F26" s="341" t="s">
        <v>324</v>
      </c>
      <c r="G26" s="341" t="s">
        <v>324</v>
      </c>
      <c r="H26" s="341" t="s">
        <v>324</v>
      </c>
      <c r="I26" s="341" t="s">
        <v>324</v>
      </c>
    </row>
    <row r="27" spans="1:9" x14ac:dyDescent="0.2">
      <c r="A27" s="354"/>
      <c r="C27" s="342">
        <v>44331.416666666664</v>
      </c>
      <c r="D27" s="341" t="s">
        <v>324</v>
      </c>
      <c r="E27" s="341" t="s">
        <v>324</v>
      </c>
      <c r="F27" s="341" t="s">
        <v>324</v>
      </c>
      <c r="G27" s="341" t="s">
        <v>324</v>
      </c>
      <c r="H27" s="341" t="s">
        <v>324</v>
      </c>
      <c r="I27" s="341" t="s">
        <v>324</v>
      </c>
    </row>
    <row r="28" spans="1:9" x14ac:dyDescent="0.2">
      <c r="A28" s="354"/>
      <c r="C28" s="342">
        <v>44331.458333333336</v>
      </c>
      <c r="D28" s="341" t="s">
        <v>324</v>
      </c>
      <c r="E28" s="341" t="s">
        <v>324</v>
      </c>
      <c r="F28" s="341" t="s">
        <v>324</v>
      </c>
      <c r="G28" s="341" t="s">
        <v>324</v>
      </c>
      <c r="H28" s="341" t="s">
        <v>324</v>
      </c>
      <c r="I28" s="341" t="s">
        <v>324</v>
      </c>
    </row>
    <row r="29" spans="1:9" x14ac:dyDescent="0.2">
      <c r="A29" s="354"/>
      <c r="C29" s="342">
        <v>44331.5</v>
      </c>
      <c r="D29" s="341" t="s">
        <v>324</v>
      </c>
      <c r="E29" s="341" t="s">
        <v>324</v>
      </c>
      <c r="F29" s="341" t="s">
        <v>324</v>
      </c>
      <c r="G29" s="341" t="s">
        <v>324</v>
      </c>
      <c r="H29" s="341" t="s">
        <v>324</v>
      </c>
      <c r="I29" s="341" t="s">
        <v>324</v>
      </c>
    </row>
    <row r="30" spans="1:9" x14ac:dyDescent="0.2">
      <c r="A30" s="354"/>
      <c r="C30" s="342">
        <v>44331.541666666664</v>
      </c>
      <c r="D30" s="341" t="s">
        <v>324</v>
      </c>
      <c r="E30" s="341" t="s">
        <v>324</v>
      </c>
      <c r="F30" s="341" t="s">
        <v>324</v>
      </c>
      <c r="G30" s="341" t="s">
        <v>324</v>
      </c>
      <c r="H30" s="341" t="s">
        <v>324</v>
      </c>
      <c r="I30" s="341" t="s">
        <v>324</v>
      </c>
    </row>
    <row r="31" spans="1:9" x14ac:dyDescent="0.2">
      <c r="A31" s="354"/>
      <c r="C31" s="342">
        <v>44331.583333333336</v>
      </c>
      <c r="D31" s="341" t="s">
        <v>324</v>
      </c>
      <c r="E31" s="341" t="s">
        <v>324</v>
      </c>
      <c r="F31" s="341" t="s">
        <v>324</v>
      </c>
      <c r="G31" s="341" t="s">
        <v>324</v>
      </c>
      <c r="H31" s="341" t="s">
        <v>324</v>
      </c>
      <c r="I31" s="341" t="s">
        <v>324</v>
      </c>
    </row>
    <row r="32" spans="1:9" x14ac:dyDescent="0.2">
      <c r="A32" s="354"/>
      <c r="C32" s="342">
        <v>44331.625</v>
      </c>
      <c r="D32" s="341" t="s">
        <v>324</v>
      </c>
      <c r="E32" s="341" t="s">
        <v>324</v>
      </c>
      <c r="F32" s="341" t="s">
        <v>324</v>
      </c>
      <c r="G32" s="341" t="s">
        <v>324</v>
      </c>
      <c r="H32" s="341" t="s">
        <v>324</v>
      </c>
      <c r="I32" s="341" t="s">
        <v>324</v>
      </c>
    </row>
    <row r="33" spans="1:9" x14ac:dyDescent="0.2">
      <c r="A33" s="354"/>
      <c r="C33" s="342">
        <v>44331.666666666664</v>
      </c>
      <c r="D33" s="341">
        <v>733.6</v>
      </c>
      <c r="E33" s="340">
        <v>0</v>
      </c>
      <c r="F33" s="341">
        <v>21.9</v>
      </c>
      <c r="G33" s="340">
        <v>63</v>
      </c>
      <c r="H33" s="340">
        <v>2.2000000000000002</v>
      </c>
      <c r="I33" s="340">
        <v>226</v>
      </c>
    </row>
    <row r="34" spans="1:9" x14ac:dyDescent="0.2">
      <c r="A34" s="354"/>
      <c r="C34" s="342">
        <v>44331.708333333336</v>
      </c>
      <c r="D34" s="341">
        <v>733.3</v>
      </c>
      <c r="E34" s="340">
        <v>0</v>
      </c>
      <c r="F34" s="341">
        <v>20.8</v>
      </c>
      <c r="G34" s="340">
        <v>65</v>
      </c>
      <c r="H34" s="340">
        <v>2.2000000000000002</v>
      </c>
      <c r="I34" s="340">
        <v>179</v>
      </c>
    </row>
    <row r="35" spans="1:9" x14ac:dyDescent="0.2">
      <c r="A35" s="354"/>
      <c r="C35" s="342">
        <v>44331.75</v>
      </c>
      <c r="D35" s="341">
        <v>733.5</v>
      </c>
      <c r="E35" s="340">
        <v>0</v>
      </c>
      <c r="F35" s="341">
        <v>19.100000000000001</v>
      </c>
      <c r="G35" s="340">
        <v>69</v>
      </c>
      <c r="H35" s="340">
        <v>1.8</v>
      </c>
      <c r="I35" s="340">
        <v>185</v>
      </c>
    </row>
    <row r="36" spans="1:9" x14ac:dyDescent="0.2">
      <c r="A36" s="354"/>
      <c r="C36" s="342">
        <v>44331.791666666664</v>
      </c>
      <c r="D36" s="341">
        <v>733.9</v>
      </c>
      <c r="E36" s="340">
        <v>0</v>
      </c>
      <c r="F36" s="341">
        <v>18.2</v>
      </c>
      <c r="G36" s="340">
        <v>72</v>
      </c>
      <c r="H36" s="340">
        <v>0.9</v>
      </c>
      <c r="I36" s="340">
        <v>213</v>
      </c>
    </row>
    <row r="37" spans="1:9" x14ac:dyDescent="0.2">
      <c r="A37" s="354"/>
      <c r="C37" s="342">
        <v>44331.833333333336</v>
      </c>
      <c r="D37" s="341" t="s">
        <v>324</v>
      </c>
      <c r="E37" s="341" t="s">
        <v>324</v>
      </c>
      <c r="F37" s="341" t="s">
        <v>324</v>
      </c>
      <c r="G37" s="341" t="s">
        <v>324</v>
      </c>
      <c r="H37" s="341" t="s">
        <v>324</v>
      </c>
      <c r="I37" s="341" t="s">
        <v>324</v>
      </c>
    </row>
    <row r="38" spans="1:9" x14ac:dyDescent="0.2">
      <c r="A38" s="354"/>
      <c r="C38" s="342">
        <v>44331.875</v>
      </c>
      <c r="D38" s="341">
        <v>734.3</v>
      </c>
      <c r="E38" s="340">
        <v>0</v>
      </c>
      <c r="F38" s="341">
        <v>18.100000000000001</v>
      </c>
      <c r="G38" s="340">
        <v>72</v>
      </c>
      <c r="H38" s="340">
        <v>0.9</v>
      </c>
      <c r="I38" s="340">
        <v>187</v>
      </c>
    </row>
    <row r="39" spans="1:9" x14ac:dyDescent="0.2">
      <c r="A39" s="354"/>
      <c r="C39" s="342">
        <v>44331.916666666664</v>
      </c>
      <c r="D39" s="341">
        <v>734.5</v>
      </c>
      <c r="E39" s="340">
        <v>0</v>
      </c>
      <c r="F39" s="341">
        <v>17.8</v>
      </c>
      <c r="G39" s="340">
        <v>72</v>
      </c>
      <c r="H39" s="340">
        <v>0.9</v>
      </c>
      <c r="I39" s="340">
        <v>186</v>
      </c>
    </row>
    <row r="40" spans="1:9" x14ac:dyDescent="0.2">
      <c r="A40" s="354"/>
      <c r="C40" s="342">
        <v>44331.958333333336</v>
      </c>
      <c r="D40" s="341">
        <v>734.5</v>
      </c>
      <c r="E40" s="340">
        <v>0</v>
      </c>
      <c r="F40" s="341">
        <v>17.600000000000001</v>
      </c>
      <c r="G40" s="340">
        <v>73</v>
      </c>
      <c r="H40" s="340">
        <v>0.9</v>
      </c>
      <c r="I40" s="340">
        <v>154</v>
      </c>
    </row>
    <row r="41" spans="1:9" x14ac:dyDescent="0.2">
      <c r="A41" s="354">
        <v>16</v>
      </c>
      <c r="C41" s="342">
        <v>44332</v>
      </c>
      <c r="D41" s="341" t="s">
        <v>324</v>
      </c>
      <c r="E41" s="341" t="s">
        <v>324</v>
      </c>
      <c r="F41" s="341" t="s">
        <v>324</v>
      </c>
      <c r="G41" s="341" t="s">
        <v>324</v>
      </c>
      <c r="H41" s="341" t="s">
        <v>324</v>
      </c>
      <c r="I41" s="341" t="s">
        <v>324</v>
      </c>
    </row>
    <row r="42" spans="1:9" x14ac:dyDescent="0.2">
      <c r="A42" s="354"/>
      <c r="C42" s="342">
        <v>44332.041666666664</v>
      </c>
      <c r="D42" s="341" t="s">
        <v>324</v>
      </c>
      <c r="E42" s="341" t="s">
        <v>324</v>
      </c>
      <c r="F42" s="341" t="s">
        <v>324</v>
      </c>
      <c r="G42" s="341" t="s">
        <v>324</v>
      </c>
      <c r="H42" s="341" t="s">
        <v>324</v>
      </c>
      <c r="I42" s="341" t="s">
        <v>324</v>
      </c>
    </row>
    <row r="43" spans="1:9" x14ac:dyDescent="0.2">
      <c r="A43" s="354"/>
      <c r="C43" s="342">
        <v>44332.083333333336</v>
      </c>
      <c r="D43" s="341">
        <v>733.3</v>
      </c>
      <c r="E43" s="340">
        <v>0</v>
      </c>
      <c r="F43" s="341">
        <v>17.3</v>
      </c>
      <c r="G43" s="340">
        <v>74</v>
      </c>
      <c r="H43" s="340">
        <v>0</v>
      </c>
      <c r="I43" s="340">
        <v>158</v>
      </c>
    </row>
    <row r="44" spans="1:9" x14ac:dyDescent="0.2">
      <c r="A44" s="354"/>
      <c r="C44" s="342">
        <v>44332.125</v>
      </c>
      <c r="D44" s="341">
        <v>732.9</v>
      </c>
      <c r="E44" s="340">
        <v>0</v>
      </c>
      <c r="F44" s="341">
        <v>17.2</v>
      </c>
      <c r="G44" s="340">
        <v>75</v>
      </c>
      <c r="H44" s="340">
        <v>0.4</v>
      </c>
      <c r="I44" s="340">
        <v>156</v>
      </c>
    </row>
    <row r="45" spans="1:9" x14ac:dyDescent="0.2">
      <c r="A45" s="354"/>
      <c r="C45" s="342">
        <v>44332.166666666664</v>
      </c>
      <c r="D45" s="341">
        <v>732.7</v>
      </c>
      <c r="E45" s="340">
        <v>0</v>
      </c>
      <c r="F45" s="341">
        <v>17.2</v>
      </c>
      <c r="G45" s="340">
        <v>75</v>
      </c>
      <c r="H45" s="340">
        <v>0.4</v>
      </c>
      <c r="I45" s="340">
        <v>218</v>
      </c>
    </row>
    <row r="46" spans="1:9" x14ac:dyDescent="0.2">
      <c r="A46" s="354"/>
      <c r="C46" s="342">
        <v>44332.208333333336</v>
      </c>
      <c r="D46" s="341">
        <v>733</v>
      </c>
      <c r="E46" s="340">
        <v>0</v>
      </c>
      <c r="F46" s="341">
        <v>17.2</v>
      </c>
      <c r="G46" s="340">
        <v>75</v>
      </c>
      <c r="H46" s="340">
        <v>0.4</v>
      </c>
      <c r="I46" s="340">
        <v>174</v>
      </c>
    </row>
    <row r="47" spans="1:9" x14ac:dyDescent="0.2">
      <c r="A47" s="354"/>
      <c r="C47" s="342">
        <v>44332.25</v>
      </c>
      <c r="D47" s="341">
        <v>733.6</v>
      </c>
      <c r="E47" s="340">
        <v>0</v>
      </c>
      <c r="F47" s="341">
        <v>17.100000000000001</v>
      </c>
      <c r="G47" s="340">
        <v>75</v>
      </c>
      <c r="H47" s="340">
        <v>1.3</v>
      </c>
      <c r="I47" s="340">
        <v>142</v>
      </c>
    </row>
    <row r="48" spans="1:9" x14ac:dyDescent="0.2">
      <c r="A48" s="354"/>
      <c r="C48" s="342">
        <v>44332.291666666664</v>
      </c>
      <c r="D48" s="341">
        <v>734</v>
      </c>
      <c r="E48" s="340">
        <v>0</v>
      </c>
      <c r="F48" s="341">
        <v>17.3</v>
      </c>
      <c r="G48" s="340">
        <v>75</v>
      </c>
      <c r="H48" s="340">
        <v>0.9</v>
      </c>
      <c r="I48" s="340">
        <v>151</v>
      </c>
    </row>
    <row r="49" spans="1:9" x14ac:dyDescent="0.2">
      <c r="A49" s="354"/>
      <c r="C49" s="342">
        <v>44332.333333333336</v>
      </c>
      <c r="D49" s="341">
        <v>734.4</v>
      </c>
      <c r="E49" s="340">
        <v>0</v>
      </c>
      <c r="F49" s="341">
        <v>17.8</v>
      </c>
      <c r="G49" s="340">
        <v>74</v>
      </c>
      <c r="H49" s="340">
        <v>0.9</v>
      </c>
      <c r="I49" s="340">
        <v>224</v>
      </c>
    </row>
    <row r="50" spans="1:9" x14ac:dyDescent="0.2">
      <c r="A50" s="354"/>
      <c r="C50" s="342">
        <v>44332.375</v>
      </c>
      <c r="D50" s="341" t="s">
        <v>324</v>
      </c>
      <c r="E50" s="341" t="s">
        <v>324</v>
      </c>
      <c r="F50" s="341" t="s">
        <v>324</v>
      </c>
      <c r="G50" s="341" t="s">
        <v>324</v>
      </c>
      <c r="H50" s="341" t="s">
        <v>324</v>
      </c>
      <c r="I50" s="341" t="s">
        <v>324</v>
      </c>
    </row>
    <row r="51" spans="1:9" x14ac:dyDescent="0.2">
      <c r="A51" s="354"/>
      <c r="C51" s="342">
        <v>44332.416666666664</v>
      </c>
      <c r="D51" s="341">
        <v>735.2</v>
      </c>
      <c r="E51" s="340">
        <v>0</v>
      </c>
      <c r="F51" s="341">
        <v>17.899999999999999</v>
      </c>
      <c r="G51" s="340">
        <v>74</v>
      </c>
      <c r="H51" s="340">
        <v>2.2000000000000002</v>
      </c>
      <c r="I51" s="340">
        <v>175</v>
      </c>
    </row>
    <row r="52" spans="1:9" x14ac:dyDescent="0.2">
      <c r="A52" s="354"/>
      <c r="C52" s="342">
        <v>44332.458333333336</v>
      </c>
      <c r="D52" s="341">
        <v>734.9</v>
      </c>
      <c r="E52" s="340">
        <v>0</v>
      </c>
      <c r="F52" s="341">
        <v>19.100000000000001</v>
      </c>
      <c r="G52" s="340">
        <v>71</v>
      </c>
      <c r="H52" s="340">
        <v>2.2000000000000002</v>
      </c>
      <c r="I52" s="340">
        <v>207</v>
      </c>
    </row>
    <row r="53" spans="1:9" x14ac:dyDescent="0.2">
      <c r="A53" s="354"/>
      <c r="C53" s="342">
        <v>44332.5</v>
      </c>
      <c r="D53" s="341" t="s">
        <v>324</v>
      </c>
      <c r="E53" s="341" t="s">
        <v>324</v>
      </c>
      <c r="F53" s="341" t="s">
        <v>324</v>
      </c>
      <c r="G53" s="341" t="s">
        <v>324</v>
      </c>
      <c r="H53" s="341" t="s">
        <v>324</v>
      </c>
      <c r="I53" s="341" t="s">
        <v>324</v>
      </c>
    </row>
    <row r="54" spans="1:9" x14ac:dyDescent="0.2">
      <c r="A54" s="354"/>
      <c r="C54" s="342">
        <v>44332.541666666664</v>
      </c>
      <c r="D54" s="341">
        <v>733.9</v>
      </c>
      <c r="E54" s="340">
        <v>0</v>
      </c>
      <c r="F54" s="341">
        <v>23.3</v>
      </c>
      <c r="G54" s="340">
        <v>61</v>
      </c>
      <c r="H54" s="340">
        <v>3.1</v>
      </c>
      <c r="I54" s="340">
        <v>179</v>
      </c>
    </row>
    <row r="55" spans="1:9" x14ac:dyDescent="0.2">
      <c r="A55" s="354"/>
      <c r="C55" s="342">
        <v>44332.583333333336</v>
      </c>
      <c r="D55" s="341">
        <v>733.4</v>
      </c>
      <c r="E55" s="340">
        <v>0</v>
      </c>
      <c r="F55" s="341">
        <v>23.9</v>
      </c>
      <c r="G55" s="340">
        <v>60</v>
      </c>
      <c r="H55" s="340">
        <v>3.1</v>
      </c>
      <c r="I55" s="340">
        <v>205</v>
      </c>
    </row>
    <row r="56" spans="1:9" x14ac:dyDescent="0.2">
      <c r="A56" s="354"/>
      <c r="C56" s="342">
        <v>44332.625</v>
      </c>
      <c r="D56" s="341">
        <v>733</v>
      </c>
      <c r="E56" s="340">
        <v>0</v>
      </c>
      <c r="F56" s="341">
        <v>23.3</v>
      </c>
      <c r="G56" s="340">
        <v>61</v>
      </c>
      <c r="H56" s="340">
        <v>3.6</v>
      </c>
      <c r="I56" s="340">
        <v>208</v>
      </c>
    </row>
    <row r="57" spans="1:9" x14ac:dyDescent="0.2">
      <c r="A57" s="354"/>
      <c r="C57" s="342">
        <v>44332.666666666664</v>
      </c>
      <c r="D57" s="341">
        <v>732.8</v>
      </c>
      <c r="E57" s="340">
        <v>0</v>
      </c>
      <c r="F57" s="341">
        <v>23.5</v>
      </c>
      <c r="G57" s="340">
        <v>60</v>
      </c>
      <c r="H57" s="340">
        <v>2.2000000000000002</v>
      </c>
      <c r="I57" s="340">
        <v>243</v>
      </c>
    </row>
    <row r="58" spans="1:9" x14ac:dyDescent="0.2">
      <c r="A58" s="354"/>
      <c r="C58" s="342">
        <v>44332.708333333336</v>
      </c>
      <c r="D58" s="341">
        <v>732.8</v>
      </c>
      <c r="E58" s="340">
        <v>0</v>
      </c>
      <c r="F58" s="341">
        <v>22.2</v>
      </c>
      <c r="G58" s="340">
        <v>62</v>
      </c>
      <c r="H58" s="340">
        <v>2.7</v>
      </c>
      <c r="I58" s="340">
        <v>237</v>
      </c>
    </row>
    <row r="59" spans="1:9" x14ac:dyDescent="0.2">
      <c r="A59" s="354"/>
      <c r="C59" s="342">
        <v>44332.75</v>
      </c>
      <c r="D59" s="341">
        <v>733.1</v>
      </c>
      <c r="E59" s="340">
        <v>0</v>
      </c>
      <c r="F59" s="341">
        <v>20.6</v>
      </c>
      <c r="G59" s="340">
        <v>66</v>
      </c>
      <c r="H59" s="340">
        <v>1.8</v>
      </c>
      <c r="I59" s="340">
        <v>133</v>
      </c>
    </row>
    <row r="60" spans="1:9" x14ac:dyDescent="0.2">
      <c r="A60" s="354"/>
      <c r="C60" s="342">
        <v>44332.791666666664</v>
      </c>
      <c r="D60" s="341">
        <v>733.5</v>
      </c>
      <c r="E60" s="340">
        <v>0</v>
      </c>
      <c r="F60" s="341">
        <v>19.5</v>
      </c>
      <c r="G60" s="340">
        <v>69</v>
      </c>
      <c r="H60" s="340">
        <v>1.3</v>
      </c>
      <c r="I60" s="340">
        <v>169</v>
      </c>
    </row>
    <row r="61" spans="1:9" x14ac:dyDescent="0.2">
      <c r="A61" s="354"/>
      <c r="C61" s="342">
        <v>44332.833333333336</v>
      </c>
      <c r="D61" s="341">
        <v>734</v>
      </c>
      <c r="E61" s="340">
        <v>0</v>
      </c>
      <c r="F61" s="341">
        <v>19.2</v>
      </c>
      <c r="G61" s="340">
        <v>69</v>
      </c>
      <c r="H61" s="340">
        <v>1.3</v>
      </c>
      <c r="I61" s="340">
        <v>201</v>
      </c>
    </row>
    <row r="62" spans="1:9" x14ac:dyDescent="0.2">
      <c r="A62" s="354"/>
      <c r="C62" s="342">
        <v>44332.875</v>
      </c>
      <c r="D62" s="341">
        <v>734.8</v>
      </c>
      <c r="E62" s="340">
        <v>0</v>
      </c>
      <c r="F62" s="341">
        <v>18.8</v>
      </c>
      <c r="G62" s="340">
        <v>71</v>
      </c>
      <c r="H62" s="340">
        <v>0.9</v>
      </c>
      <c r="I62" s="340">
        <v>199</v>
      </c>
    </row>
    <row r="63" spans="1:9" x14ac:dyDescent="0.2">
      <c r="A63" s="354"/>
      <c r="C63" s="342">
        <v>44332.916666666664</v>
      </c>
      <c r="D63" s="341" t="s">
        <v>360</v>
      </c>
      <c r="E63" s="340">
        <v>0</v>
      </c>
      <c r="F63" s="341" t="s">
        <v>342</v>
      </c>
      <c r="G63" s="341">
        <v>71</v>
      </c>
      <c r="H63" s="341" t="s">
        <v>359</v>
      </c>
      <c r="I63" s="341">
        <v>131</v>
      </c>
    </row>
    <row r="64" spans="1:9" x14ac:dyDescent="0.2">
      <c r="A64" s="354"/>
      <c r="C64" s="342">
        <v>44332.958333333336</v>
      </c>
      <c r="D64" s="341" t="s">
        <v>360</v>
      </c>
      <c r="E64" s="340">
        <v>0</v>
      </c>
      <c r="F64" s="341" t="s">
        <v>361</v>
      </c>
      <c r="G64" s="341">
        <v>73</v>
      </c>
      <c r="H64" s="341" t="s">
        <v>355</v>
      </c>
      <c r="I64" s="341">
        <v>149</v>
      </c>
    </row>
    <row r="65" spans="1:9" x14ac:dyDescent="0.2">
      <c r="A65" s="354">
        <v>17</v>
      </c>
      <c r="C65" s="342">
        <v>44547</v>
      </c>
      <c r="D65" s="341" t="s">
        <v>415</v>
      </c>
      <c r="E65" s="341">
        <v>0</v>
      </c>
      <c r="F65" s="341" t="s">
        <v>426</v>
      </c>
      <c r="G65" s="341">
        <v>74</v>
      </c>
      <c r="H65" s="341" t="s">
        <v>354</v>
      </c>
      <c r="I65" s="341">
        <v>144</v>
      </c>
    </row>
    <row r="66" spans="1:9" x14ac:dyDescent="0.2">
      <c r="A66" s="354"/>
      <c r="C66" s="342">
        <v>44547.041666666664</v>
      </c>
      <c r="D66" s="341" t="s">
        <v>416</v>
      </c>
      <c r="E66" s="341">
        <v>0</v>
      </c>
      <c r="F66" s="341" t="s">
        <v>374</v>
      </c>
      <c r="G66" s="341">
        <v>74</v>
      </c>
      <c r="H66" s="341">
        <v>0</v>
      </c>
      <c r="I66" s="341">
        <v>154</v>
      </c>
    </row>
    <row r="67" spans="1:9" x14ac:dyDescent="0.2">
      <c r="A67" s="354"/>
      <c r="C67" s="342">
        <v>44547.083333333336</v>
      </c>
      <c r="D67" s="341" t="s">
        <v>417</v>
      </c>
      <c r="E67" s="341">
        <v>0</v>
      </c>
      <c r="F67" s="341" t="s">
        <v>374</v>
      </c>
      <c r="G67" s="341">
        <v>74</v>
      </c>
      <c r="H67" s="341" t="s">
        <v>354</v>
      </c>
      <c r="I67" s="341">
        <v>158</v>
      </c>
    </row>
    <row r="68" spans="1:9" x14ac:dyDescent="0.2">
      <c r="A68" s="354"/>
      <c r="C68" s="342">
        <v>44547.125</v>
      </c>
      <c r="D68" s="341" t="s">
        <v>417</v>
      </c>
      <c r="E68" s="341">
        <v>0</v>
      </c>
      <c r="F68" s="341" t="s">
        <v>402</v>
      </c>
      <c r="G68" s="341">
        <v>75</v>
      </c>
      <c r="H68" s="341">
        <v>0</v>
      </c>
      <c r="I68" s="341">
        <v>139</v>
      </c>
    </row>
    <row r="69" spans="1:9" x14ac:dyDescent="0.2">
      <c r="A69" s="354"/>
      <c r="C69" s="342">
        <v>44547.166666666664</v>
      </c>
      <c r="D69" s="341" t="s">
        <v>418</v>
      </c>
      <c r="E69" s="341">
        <v>0</v>
      </c>
      <c r="F69" s="341" t="s">
        <v>402</v>
      </c>
      <c r="G69" s="341">
        <v>75</v>
      </c>
      <c r="H69" s="341">
        <v>0</v>
      </c>
      <c r="I69" s="341">
        <v>223</v>
      </c>
    </row>
    <row r="70" spans="1:9" x14ac:dyDescent="0.2">
      <c r="A70" s="354"/>
      <c r="C70" s="342">
        <v>44547.208333333336</v>
      </c>
      <c r="D70" s="341" t="s">
        <v>419</v>
      </c>
      <c r="E70" s="341">
        <v>0</v>
      </c>
      <c r="F70" s="341" t="s">
        <v>375</v>
      </c>
      <c r="G70" s="341">
        <v>75</v>
      </c>
      <c r="H70" s="341" t="s">
        <v>384</v>
      </c>
      <c r="I70" s="341">
        <v>179</v>
      </c>
    </row>
    <row r="71" spans="1:9" x14ac:dyDescent="0.2">
      <c r="A71" s="354"/>
      <c r="C71" s="342">
        <v>44547.25</v>
      </c>
      <c r="D71" s="341" t="s">
        <v>420</v>
      </c>
      <c r="E71" s="341">
        <v>0</v>
      </c>
      <c r="F71" s="341" t="s">
        <v>374</v>
      </c>
      <c r="G71" s="341">
        <v>75</v>
      </c>
      <c r="H71" s="341">
        <v>0</v>
      </c>
      <c r="I71" s="341">
        <v>155</v>
      </c>
    </row>
    <row r="72" spans="1:9" x14ac:dyDescent="0.2">
      <c r="A72" s="354"/>
      <c r="C72" s="342">
        <v>44547.291666666664</v>
      </c>
      <c r="D72" s="341" t="s">
        <v>421</v>
      </c>
      <c r="E72" s="341">
        <v>0</v>
      </c>
      <c r="F72" s="341" t="s">
        <v>427</v>
      </c>
      <c r="G72" s="341">
        <v>74</v>
      </c>
      <c r="H72" s="341">
        <v>0</v>
      </c>
      <c r="I72" s="341">
        <v>155</v>
      </c>
    </row>
    <row r="73" spans="1:9" x14ac:dyDescent="0.2">
      <c r="A73" s="354"/>
      <c r="C73" s="342">
        <v>44547.333333333336</v>
      </c>
      <c r="D73" s="341" t="s">
        <v>422</v>
      </c>
      <c r="E73" s="341">
        <v>0</v>
      </c>
      <c r="F73" s="341">
        <v>19</v>
      </c>
      <c r="G73" s="341">
        <v>72</v>
      </c>
      <c r="H73" s="341" t="s">
        <v>354</v>
      </c>
      <c r="I73" s="341">
        <v>206</v>
      </c>
    </row>
    <row r="74" spans="1:9" x14ac:dyDescent="0.2">
      <c r="A74" s="354"/>
      <c r="C74" s="342">
        <v>44547.375</v>
      </c>
      <c r="D74" s="341" t="s">
        <v>324</v>
      </c>
      <c r="E74" s="341" t="s">
        <v>324</v>
      </c>
      <c r="F74" s="341" t="s">
        <v>324</v>
      </c>
      <c r="G74" s="341" t="s">
        <v>324</v>
      </c>
      <c r="H74" s="341" t="s">
        <v>324</v>
      </c>
      <c r="I74" s="341" t="s">
        <v>324</v>
      </c>
    </row>
    <row r="75" spans="1:9" x14ac:dyDescent="0.2">
      <c r="A75" s="354"/>
      <c r="C75" s="342">
        <v>44547.416666666664</v>
      </c>
      <c r="D75" s="341" t="s">
        <v>422</v>
      </c>
      <c r="E75" s="341">
        <v>0</v>
      </c>
      <c r="F75" s="341" t="s">
        <v>403</v>
      </c>
      <c r="G75" s="341">
        <v>68</v>
      </c>
      <c r="H75" s="341" t="s">
        <v>357</v>
      </c>
      <c r="I75" s="341">
        <v>179</v>
      </c>
    </row>
    <row r="76" spans="1:9" x14ac:dyDescent="0.2">
      <c r="A76" s="354"/>
      <c r="C76" s="342">
        <v>44547.458333333336</v>
      </c>
      <c r="D76" s="341" t="s">
        <v>422</v>
      </c>
      <c r="E76" s="341">
        <v>0</v>
      </c>
      <c r="F76" s="341" t="s">
        <v>349</v>
      </c>
      <c r="G76" s="341">
        <v>69</v>
      </c>
      <c r="H76" s="341">
        <v>4</v>
      </c>
      <c r="I76" s="341">
        <v>176</v>
      </c>
    </row>
    <row r="77" spans="1:9" x14ac:dyDescent="0.2">
      <c r="A77" s="354"/>
      <c r="C77" s="342">
        <v>44547.5</v>
      </c>
      <c r="D77" s="341" t="s">
        <v>423</v>
      </c>
      <c r="E77" s="341">
        <v>0</v>
      </c>
      <c r="F77" s="341" t="s">
        <v>343</v>
      </c>
      <c r="G77" s="341">
        <v>68</v>
      </c>
      <c r="H77" s="341" t="s">
        <v>413</v>
      </c>
      <c r="I77" s="341">
        <v>176</v>
      </c>
    </row>
    <row r="78" spans="1:9" x14ac:dyDescent="0.2">
      <c r="A78" s="354"/>
      <c r="C78" s="342">
        <v>44547.541666666664</v>
      </c>
      <c r="D78" s="341" t="s">
        <v>415</v>
      </c>
      <c r="E78" s="341">
        <v>0</v>
      </c>
      <c r="F78" s="341" t="s">
        <v>343</v>
      </c>
      <c r="G78" s="341">
        <v>68</v>
      </c>
      <c r="H78" s="341" t="s">
        <v>432</v>
      </c>
      <c r="I78" s="341">
        <v>157</v>
      </c>
    </row>
    <row r="79" spans="1:9" x14ac:dyDescent="0.2">
      <c r="A79" s="354"/>
      <c r="C79" s="342">
        <v>44547.583333333336</v>
      </c>
      <c r="D79" s="341" t="s">
        <v>324</v>
      </c>
      <c r="E79" s="341" t="s">
        <v>324</v>
      </c>
      <c r="F79" s="341" t="s">
        <v>324</v>
      </c>
      <c r="G79" s="341" t="s">
        <v>324</v>
      </c>
      <c r="H79" s="341" t="s">
        <v>324</v>
      </c>
      <c r="I79" s="341" t="s">
        <v>324</v>
      </c>
    </row>
    <row r="80" spans="1:9" x14ac:dyDescent="0.2">
      <c r="A80" s="354"/>
      <c r="C80" s="342">
        <v>44547.625</v>
      </c>
      <c r="D80" s="341" t="s">
        <v>417</v>
      </c>
      <c r="E80" s="341">
        <v>0</v>
      </c>
      <c r="F80" s="341" t="s">
        <v>379</v>
      </c>
      <c r="G80" s="341">
        <v>65</v>
      </c>
      <c r="H80" s="341" t="s">
        <v>357</v>
      </c>
      <c r="I80" s="341">
        <v>200</v>
      </c>
    </row>
    <row r="81" spans="1:9" x14ac:dyDescent="0.2">
      <c r="A81" s="354"/>
      <c r="C81" s="342">
        <v>44547.666666666664</v>
      </c>
      <c r="D81" s="341" t="s">
        <v>424</v>
      </c>
      <c r="E81" s="341">
        <v>0</v>
      </c>
      <c r="F81" s="341" t="s">
        <v>428</v>
      </c>
      <c r="G81" s="341">
        <v>66</v>
      </c>
      <c r="H81" s="341" t="s">
        <v>357</v>
      </c>
      <c r="I81" s="341">
        <v>226</v>
      </c>
    </row>
    <row r="82" spans="1:9" x14ac:dyDescent="0.2">
      <c r="A82" s="354"/>
      <c r="C82" s="342">
        <v>44547.708333333336</v>
      </c>
      <c r="D82" s="341" t="s">
        <v>424</v>
      </c>
      <c r="E82" s="341">
        <v>0</v>
      </c>
      <c r="F82" s="341" t="s">
        <v>429</v>
      </c>
      <c r="G82" s="341">
        <v>66</v>
      </c>
      <c r="H82" s="341" t="s">
        <v>358</v>
      </c>
      <c r="I82" s="341">
        <v>262</v>
      </c>
    </row>
    <row r="83" spans="1:9" x14ac:dyDescent="0.2">
      <c r="A83" s="354"/>
      <c r="C83" s="342">
        <v>44547.75</v>
      </c>
      <c r="D83" s="341" t="s">
        <v>417</v>
      </c>
      <c r="E83" s="341">
        <v>0</v>
      </c>
      <c r="F83" s="341" t="s">
        <v>430</v>
      </c>
      <c r="G83" s="341">
        <v>69</v>
      </c>
      <c r="H83" s="341" t="s">
        <v>356</v>
      </c>
      <c r="I83" s="341">
        <v>146</v>
      </c>
    </row>
    <row r="84" spans="1:9" x14ac:dyDescent="0.2">
      <c r="A84" s="354"/>
      <c r="C84" s="342">
        <v>44547.791666666664</v>
      </c>
      <c r="D84" s="341" t="s">
        <v>419</v>
      </c>
      <c r="E84" s="341">
        <v>0</v>
      </c>
      <c r="F84" s="341" t="s">
        <v>376</v>
      </c>
      <c r="G84" s="341">
        <v>70</v>
      </c>
      <c r="H84" s="341" t="s">
        <v>354</v>
      </c>
      <c r="I84" s="341">
        <v>195</v>
      </c>
    </row>
    <row r="85" spans="1:9" x14ac:dyDescent="0.2">
      <c r="A85" s="354"/>
      <c r="C85" s="342">
        <v>44547.833333333336</v>
      </c>
      <c r="D85" s="341" t="s">
        <v>416</v>
      </c>
      <c r="E85" s="341">
        <v>0</v>
      </c>
      <c r="F85" s="341" t="s">
        <v>361</v>
      </c>
      <c r="G85" s="341">
        <v>71</v>
      </c>
      <c r="H85" s="341" t="s">
        <v>355</v>
      </c>
      <c r="I85" s="341">
        <v>165</v>
      </c>
    </row>
    <row r="86" spans="1:9" x14ac:dyDescent="0.2">
      <c r="A86" s="354"/>
      <c r="C86" s="342">
        <v>44547.875</v>
      </c>
      <c r="D86" s="341" t="s">
        <v>421</v>
      </c>
      <c r="E86" s="341">
        <v>0</v>
      </c>
      <c r="F86" s="341" t="s">
        <v>373</v>
      </c>
      <c r="G86" s="341">
        <v>72</v>
      </c>
      <c r="H86" s="341" t="s">
        <v>359</v>
      </c>
      <c r="I86" s="341">
        <v>161</v>
      </c>
    </row>
    <row r="87" spans="1:9" x14ac:dyDescent="0.2">
      <c r="A87" s="354"/>
      <c r="C87" s="342">
        <v>44547.916666666664</v>
      </c>
      <c r="D87" s="341" t="s">
        <v>421</v>
      </c>
      <c r="E87" s="341">
        <v>0</v>
      </c>
      <c r="F87" s="341" t="s">
        <v>383</v>
      </c>
      <c r="G87" s="341">
        <v>73</v>
      </c>
      <c r="H87" s="341" t="s">
        <v>354</v>
      </c>
      <c r="I87" s="341">
        <v>221</v>
      </c>
    </row>
    <row r="88" spans="1:9" x14ac:dyDescent="0.2">
      <c r="A88" s="354"/>
      <c r="C88" s="342">
        <v>44547.958333333336</v>
      </c>
      <c r="D88" s="341" t="s">
        <v>425</v>
      </c>
      <c r="E88" s="341">
        <v>0</v>
      </c>
      <c r="F88" s="341" t="s">
        <v>431</v>
      </c>
      <c r="G88" s="341">
        <v>74</v>
      </c>
      <c r="H88" s="341" t="s">
        <v>384</v>
      </c>
      <c r="I88" s="341">
        <v>154</v>
      </c>
    </row>
    <row r="89" spans="1:9" x14ac:dyDescent="0.2">
      <c r="A89" s="354">
        <v>18</v>
      </c>
      <c r="C89" s="342">
        <v>44548</v>
      </c>
      <c r="D89" s="341" t="s">
        <v>433</v>
      </c>
      <c r="E89" s="341">
        <v>0</v>
      </c>
      <c r="F89" s="341" t="s">
        <v>388</v>
      </c>
      <c r="G89" s="341">
        <v>74</v>
      </c>
      <c r="H89" s="341">
        <v>0</v>
      </c>
      <c r="I89" s="341">
        <v>135</v>
      </c>
    </row>
    <row r="90" spans="1:9" x14ac:dyDescent="0.2">
      <c r="A90" s="354"/>
      <c r="C90" s="342">
        <v>44548.041666666664</v>
      </c>
      <c r="D90" s="341" t="s">
        <v>418</v>
      </c>
      <c r="E90" s="341">
        <v>0</v>
      </c>
      <c r="F90" s="341" t="s">
        <v>383</v>
      </c>
      <c r="G90" s="341">
        <v>74</v>
      </c>
      <c r="H90" s="341" t="s">
        <v>384</v>
      </c>
      <c r="I90" s="341">
        <v>223</v>
      </c>
    </row>
    <row r="91" spans="1:9" x14ac:dyDescent="0.2">
      <c r="A91" s="354"/>
      <c r="C91" s="342">
        <v>44548.083333333336</v>
      </c>
      <c r="D91" s="341" t="s">
        <v>434</v>
      </c>
      <c r="E91" s="341">
        <v>0</v>
      </c>
      <c r="F91" s="341" t="s">
        <v>388</v>
      </c>
      <c r="G91" s="341">
        <v>74</v>
      </c>
      <c r="H91" s="341" t="s">
        <v>384</v>
      </c>
      <c r="I91" s="341">
        <v>163</v>
      </c>
    </row>
    <row r="92" spans="1:9" x14ac:dyDescent="0.2">
      <c r="A92" s="354"/>
      <c r="C92" s="342">
        <v>44548.125</v>
      </c>
      <c r="D92" s="341" t="s">
        <v>435</v>
      </c>
      <c r="E92" s="341">
        <v>0</v>
      </c>
      <c r="F92" s="341" t="s">
        <v>388</v>
      </c>
      <c r="G92" s="341">
        <v>74</v>
      </c>
      <c r="H92" s="341">
        <v>0</v>
      </c>
      <c r="I92" s="341">
        <v>163</v>
      </c>
    </row>
    <row r="93" spans="1:9" x14ac:dyDescent="0.2">
      <c r="A93" s="354"/>
      <c r="C93" s="342">
        <v>44548.166666666664</v>
      </c>
      <c r="D93" s="341">
        <v>733</v>
      </c>
      <c r="E93" s="341">
        <v>0</v>
      </c>
      <c r="F93" s="341" t="s">
        <v>431</v>
      </c>
      <c r="G93" s="341">
        <v>74</v>
      </c>
      <c r="H93" s="341">
        <v>0</v>
      </c>
      <c r="I93" s="341">
        <v>163</v>
      </c>
    </row>
    <row r="94" spans="1:9" x14ac:dyDescent="0.2">
      <c r="A94" s="354"/>
      <c r="C94" s="342">
        <v>44548.208333333336</v>
      </c>
      <c r="D94" s="341" t="s">
        <v>436</v>
      </c>
      <c r="E94" s="341">
        <v>0</v>
      </c>
      <c r="F94" s="341" t="s">
        <v>388</v>
      </c>
      <c r="G94" s="341">
        <v>74</v>
      </c>
      <c r="H94" s="341">
        <v>0</v>
      </c>
      <c r="I94" s="341">
        <v>163</v>
      </c>
    </row>
    <row r="95" spans="1:9" x14ac:dyDescent="0.2">
      <c r="A95" s="354"/>
      <c r="C95" s="342">
        <v>44548.25</v>
      </c>
      <c r="D95" s="341" t="s">
        <v>417</v>
      </c>
      <c r="E95" s="341">
        <v>0</v>
      </c>
      <c r="F95" s="341" t="s">
        <v>389</v>
      </c>
      <c r="G95" s="341">
        <v>75</v>
      </c>
      <c r="H95" s="341" t="s">
        <v>359</v>
      </c>
      <c r="I95" s="341">
        <v>163</v>
      </c>
    </row>
    <row r="96" spans="1:9" x14ac:dyDescent="0.2">
      <c r="A96" s="354"/>
      <c r="C96" s="342">
        <v>44548.291666666664</v>
      </c>
      <c r="D96" s="341" t="s">
        <v>433</v>
      </c>
      <c r="E96" s="341">
        <v>0</v>
      </c>
      <c r="F96" s="341" t="s">
        <v>374</v>
      </c>
      <c r="G96" s="341">
        <v>75</v>
      </c>
      <c r="H96" s="341">
        <v>0</v>
      </c>
      <c r="I96" s="341">
        <v>163</v>
      </c>
    </row>
    <row r="97" spans="1:9" x14ac:dyDescent="0.2">
      <c r="A97" s="354"/>
      <c r="C97" s="342">
        <v>44548.333333333336</v>
      </c>
      <c r="D97" s="341" t="s">
        <v>437</v>
      </c>
      <c r="E97" s="341">
        <v>0</v>
      </c>
      <c r="F97" s="341" t="s">
        <v>342</v>
      </c>
      <c r="G97" s="341">
        <v>72</v>
      </c>
      <c r="H97" s="341" t="s">
        <v>359</v>
      </c>
      <c r="I97" s="341">
        <v>218</v>
      </c>
    </row>
    <row r="98" spans="1:9" x14ac:dyDescent="0.2">
      <c r="A98" s="354"/>
      <c r="C98" s="342">
        <v>44548.375</v>
      </c>
      <c r="D98" s="341" t="s">
        <v>420</v>
      </c>
      <c r="E98" s="341">
        <v>0</v>
      </c>
      <c r="F98" s="341" t="s">
        <v>380</v>
      </c>
      <c r="G98" s="341">
        <v>67</v>
      </c>
      <c r="H98" s="341" t="s">
        <v>354</v>
      </c>
      <c r="I98" s="341">
        <v>161</v>
      </c>
    </row>
    <row r="99" spans="1:9" x14ac:dyDescent="0.2">
      <c r="A99" s="354"/>
      <c r="C99" s="342">
        <v>44548.416666666664</v>
      </c>
      <c r="D99" s="341" t="s">
        <v>415</v>
      </c>
      <c r="E99" s="341">
        <v>0</v>
      </c>
      <c r="F99" s="341" t="s">
        <v>440</v>
      </c>
      <c r="G99" s="341">
        <v>60</v>
      </c>
      <c r="H99" s="341" t="s">
        <v>358</v>
      </c>
      <c r="I99" s="341">
        <v>162</v>
      </c>
    </row>
    <row r="100" spans="1:9" x14ac:dyDescent="0.2">
      <c r="A100" s="354"/>
      <c r="C100" s="342">
        <v>44548.458333333336</v>
      </c>
      <c r="D100" s="341" t="s">
        <v>437</v>
      </c>
      <c r="E100" s="341">
        <v>0</v>
      </c>
      <c r="F100" s="341" t="s">
        <v>408</v>
      </c>
      <c r="G100" s="341">
        <v>59</v>
      </c>
      <c r="H100" s="341" t="s">
        <v>356</v>
      </c>
      <c r="I100" s="341">
        <v>199</v>
      </c>
    </row>
    <row r="101" spans="1:9" x14ac:dyDescent="0.2">
      <c r="A101" s="354"/>
      <c r="C101" s="342">
        <v>44548.5</v>
      </c>
      <c r="D101" s="341" t="s">
        <v>433</v>
      </c>
      <c r="E101" s="341">
        <v>0</v>
      </c>
      <c r="F101" s="341" t="s">
        <v>441</v>
      </c>
      <c r="G101" s="341">
        <v>59</v>
      </c>
      <c r="H101" s="341" t="s">
        <v>413</v>
      </c>
      <c r="I101" s="341">
        <v>189</v>
      </c>
    </row>
    <row r="102" spans="1:9" x14ac:dyDescent="0.2">
      <c r="A102" s="354"/>
      <c r="C102" s="342">
        <v>44548.541666666664</v>
      </c>
      <c r="D102" s="341" t="s">
        <v>417</v>
      </c>
      <c r="E102" s="341">
        <v>0</v>
      </c>
      <c r="F102" s="341" t="s">
        <v>442</v>
      </c>
      <c r="G102" s="341">
        <v>58</v>
      </c>
      <c r="H102" s="341" t="s">
        <v>413</v>
      </c>
      <c r="I102" s="341">
        <v>159</v>
      </c>
    </row>
    <row r="103" spans="1:9" x14ac:dyDescent="0.2">
      <c r="A103" s="354"/>
      <c r="C103" s="342">
        <v>44548.583333333336</v>
      </c>
      <c r="D103" s="341" t="s">
        <v>417</v>
      </c>
      <c r="E103" s="341">
        <v>0</v>
      </c>
      <c r="F103" s="341" t="s">
        <v>443</v>
      </c>
      <c r="G103" s="341">
        <v>60</v>
      </c>
      <c r="H103" s="341" t="s">
        <v>432</v>
      </c>
      <c r="I103" s="341">
        <v>214</v>
      </c>
    </row>
    <row r="104" spans="1:9" x14ac:dyDescent="0.2">
      <c r="A104" s="354"/>
      <c r="C104" s="342">
        <v>44548.625</v>
      </c>
      <c r="D104" s="341" t="s">
        <v>438</v>
      </c>
      <c r="E104" s="341">
        <v>0</v>
      </c>
      <c r="F104" s="341" t="s">
        <v>443</v>
      </c>
      <c r="G104" s="341">
        <v>58</v>
      </c>
      <c r="H104" s="341" t="s">
        <v>413</v>
      </c>
      <c r="I104" s="341">
        <v>194</v>
      </c>
    </row>
    <row r="105" spans="1:9" x14ac:dyDescent="0.2">
      <c r="A105" s="354"/>
      <c r="C105" s="342">
        <v>44548.666666666664</v>
      </c>
      <c r="D105" s="341" t="s">
        <v>438</v>
      </c>
      <c r="E105" s="341">
        <v>0</v>
      </c>
      <c r="F105" s="341" t="s">
        <v>444</v>
      </c>
      <c r="G105" s="341">
        <v>60</v>
      </c>
      <c r="H105" s="341" t="s">
        <v>357</v>
      </c>
      <c r="I105" s="341">
        <v>154</v>
      </c>
    </row>
    <row r="106" spans="1:9" x14ac:dyDescent="0.2">
      <c r="A106" s="354"/>
      <c r="C106" s="342">
        <v>44548.708333333336</v>
      </c>
      <c r="D106" s="341" t="s">
        <v>418</v>
      </c>
      <c r="E106" s="341">
        <v>0</v>
      </c>
      <c r="F106" s="341" t="s">
        <v>445</v>
      </c>
      <c r="G106" s="341">
        <v>63</v>
      </c>
      <c r="H106" s="341" t="s">
        <v>356</v>
      </c>
      <c r="I106" s="341">
        <v>197</v>
      </c>
    </row>
    <row r="107" spans="1:9" x14ac:dyDescent="0.2">
      <c r="A107" s="354"/>
      <c r="C107" s="342">
        <v>44548.75</v>
      </c>
      <c r="D107" s="341" t="s">
        <v>419</v>
      </c>
      <c r="E107" s="341">
        <v>0</v>
      </c>
      <c r="F107" s="341" t="s">
        <v>446</v>
      </c>
      <c r="G107" s="341">
        <v>65</v>
      </c>
      <c r="H107" s="341" t="s">
        <v>355</v>
      </c>
      <c r="I107" s="341">
        <v>192</v>
      </c>
    </row>
    <row r="108" spans="1:9" x14ac:dyDescent="0.2">
      <c r="A108" s="354"/>
      <c r="C108" s="342">
        <v>44548.791666666664</v>
      </c>
      <c r="D108" s="341" t="s">
        <v>437</v>
      </c>
      <c r="E108" s="341">
        <v>0</v>
      </c>
      <c r="F108" s="341" t="s">
        <v>447</v>
      </c>
      <c r="G108" s="341">
        <v>68</v>
      </c>
      <c r="H108" s="341" t="s">
        <v>358</v>
      </c>
      <c r="I108" s="341">
        <v>163</v>
      </c>
    </row>
    <row r="109" spans="1:9" x14ac:dyDescent="0.2">
      <c r="A109" s="354"/>
      <c r="C109" s="342">
        <v>44548.833333333336</v>
      </c>
      <c r="D109" s="341" t="s">
        <v>423</v>
      </c>
      <c r="E109" s="341">
        <v>0</v>
      </c>
      <c r="F109" s="341" t="s">
        <v>341</v>
      </c>
      <c r="G109" s="341">
        <v>70</v>
      </c>
      <c r="H109" s="341" t="s">
        <v>354</v>
      </c>
      <c r="I109" s="341">
        <v>226</v>
      </c>
    </row>
    <row r="110" spans="1:9" x14ac:dyDescent="0.2">
      <c r="A110" s="354"/>
      <c r="C110" s="342">
        <v>44548.875</v>
      </c>
      <c r="D110" s="341" t="s">
        <v>439</v>
      </c>
      <c r="E110" s="341">
        <v>0</v>
      </c>
      <c r="F110" s="341" t="s">
        <v>353</v>
      </c>
      <c r="G110" s="341">
        <v>71</v>
      </c>
      <c r="H110" s="341" t="s">
        <v>384</v>
      </c>
      <c r="I110" s="341">
        <v>187</v>
      </c>
    </row>
    <row r="111" spans="1:9" x14ac:dyDescent="0.2">
      <c r="A111" s="354"/>
      <c r="C111" s="342">
        <v>44548.916666666664</v>
      </c>
      <c r="D111" s="341" t="s">
        <v>324</v>
      </c>
      <c r="E111" s="341" t="s">
        <v>324</v>
      </c>
      <c r="F111" s="341" t="s">
        <v>324</v>
      </c>
      <c r="G111" s="341" t="s">
        <v>324</v>
      </c>
      <c r="H111" s="341" t="s">
        <v>324</v>
      </c>
      <c r="I111" s="341" t="s">
        <v>324</v>
      </c>
    </row>
    <row r="112" spans="1:9" x14ac:dyDescent="0.2">
      <c r="A112" s="354"/>
      <c r="C112" s="342">
        <v>44548.958333333336</v>
      </c>
      <c r="D112" s="341" t="s">
        <v>324</v>
      </c>
      <c r="E112" s="341" t="s">
        <v>324</v>
      </c>
      <c r="F112" s="341" t="s">
        <v>324</v>
      </c>
      <c r="G112" s="341" t="s">
        <v>324</v>
      </c>
      <c r="H112" s="341" t="s">
        <v>324</v>
      </c>
      <c r="I112" s="341" t="s">
        <v>324</v>
      </c>
    </row>
    <row r="113" spans="1:9" x14ac:dyDescent="0.2">
      <c r="A113" s="354">
        <v>19</v>
      </c>
      <c r="C113" s="342">
        <v>44549</v>
      </c>
      <c r="D113" s="341" t="s">
        <v>425</v>
      </c>
      <c r="E113" s="341">
        <v>0</v>
      </c>
      <c r="F113" s="341" t="s">
        <v>382</v>
      </c>
      <c r="G113" s="341">
        <v>72</v>
      </c>
      <c r="H113" s="341" t="s">
        <v>359</v>
      </c>
      <c r="I113" s="341">
        <v>149</v>
      </c>
    </row>
    <row r="114" spans="1:9" x14ac:dyDescent="0.2">
      <c r="A114" s="354"/>
      <c r="C114" s="342">
        <v>44549.041666666664</v>
      </c>
      <c r="D114" s="341" t="s">
        <v>420</v>
      </c>
      <c r="E114" s="341">
        <v>0</v>
      </c>
      <c r="F114" s="341" t="s">
        <v>383</v>
      </c>
      <c r="G114" s="341">
        <v>73</v>
      </c>
      <c r="H114" s="341" t="s">
        <v>384</v>
      </c>
      <c r="I114" s="341">
        <v>206</v>
      </c>
    </row>
    <row r="115" spans="1:9" x14ac:dyDescent="0.2">
      <c r="A115" s="354"/>
      <c r="C115" s="342">
        <v>44549.083333333336</v>
      </c>
      <c r="D115" s="341" t="s">
        <v>417</v>
      </c>
      <c r="E115" s="341">
        <v>0</v>
      </c>
      <c r="F115" s="341" t="s">
        <v>383</v>
      </c>
      <c r="G115" s="341">
        <v>74</v>
      </c>
      <c r="H115" s="341" t="s">
        <v>384</v>
      </c>
      <c r="I115" s="341">
        <v>159</v>
      </c>
    </row>
    <row r="116" spans="1:9" x14ac:dyDescent="0.2">
      <c r="A116" s="354"/>
      <c r="C116" s="342">
        <v>44549.125</v>
      </c>
      <c r="D116" s="341" t="s">
        <v>417</v>
      </c>
      <c r="E116" s="341">
        <v>0</v>
      </c>
      <c r="F116" s="341" t="s">
        <v>383</v>
      </c>
      <c r="G116" s="341">
        <v>74</v>
      </c>
      <c r="H116" s="341" t="s">
        <v>384</v>
      </c>
      <c r="I116" s="341">
        <v>157</v>
      </c>
    </row>
    <row r="117" spans="1:9" x14ac:dyDescent="0.2">
      <c r="A117" s="354"/>
      <c r="C117" s="342">
        <v>44549.166666666664</v>
      </c>
      <c r="D117" s="341" t="s">
        <v>438</v>
      </c>
      <c r="E117" s="341">
        <v>0</v>
      </c>
      <c r="F117" s="341" t="s">
        <v>382</v>
      </c>
      <c r="G117" s="341">
        <v>73</v>
      </c>
      <c r="H117" s="341" t="s">
        <v>384</v>
      </c>
      <c r="I117" s="341">
        <v>154</v>
      </c>
    </row>
    <row r="118" spans="1:9" x14ac:dyDescent="0.2">
      <c r="A118" s="354"/>
      <c r="C118" s="342">
        <v>44549.208333333336</v>
      </c>
      <c r="D118" s="341" t="s">
        <v>438</v>
      </c>
      <c r="E118" s="341">
        <v>0</v>
      </c>
      <c r="F118" s="341" t="s">
        <v>382</v>
      </c>
      <c r="G118" s="341">
        <v>73</v>
      </c>
      <c r="H118" s="341">
        <v>0</v>
      </c>
      <c r="I118" s="341">
        <v>154</v>
      </c>
    </row>
    <row r="119" spans="1:9" x14ac:dyDescent="0.2">
      <c r="A119" s="354"/>
      <c r="C119" s="342">
        <v>44549.25</v>
      </c>
      <c r="D119" s="341" t="s">
        <v>448</v>
      </c>
      <c r="E119" s="341">
        <v>0</v>
      </c>
      <c r="F119" s="341" t="s">
        <v>382</v>
      </c>
      <c r="G119" s="341">
        <v>73</v>
      </c>
      <c r="H119" s="341" t="s">
        <v>384</v>
      </c>
      <c r="I119" s="341">
        <v>179</v>
      </c>
    </row>
    <row r="120" spans="1:9" x14ac:dyDescent="0.2">
      <c r="A120" s="354"/>
      <c r="C120" s="342">
        <v>44549.291666666664</v>
      </c>
      <c r="D120" s="341" t="s">
        <v>437</v>
      </c>
      <c r="E120" s="341">
        <v>0</v>
      </c>
      <c r="F120" s="341" t="s">
        <v>374</v>
      </c>
      <c r="G120" s="341">
        <v>72</v>
      </c>
      <c r="H120" s="341" t="s">
        <v>355</v>
      </c>
      <c r="I120" s="341">
        <v>179</v>
      </c>
    </row>
    <row r="121" spans="1:9" x14ac:dyDescent="0.2">
      <c r="A121" s="354"/>
      <c r="C121" s="342">
        <v>44549.333333333336</v>
      </c>
      <c r="D121" s="341" t="s">
        <v>421</v>
      </c>
      <c r="E121" s="341">
        <v>0</v>
      </c>
      <c r="F121" s="341" t="s">
        <v>430</v>
      </c>
      <c r="G121" s="341">
        <v>69</v>
      </c>
      <c r="H121" s="341" t="s">
        <v>384</v>
      </c>
      <c r="I121" s="341">
        <v>160</v>
      </c>
    </row>
    <row r="122" spans="1:9" x14ac:dyDescent="0.2">
      <c r="A122" s="354"/>
      <c r="C122" s="342">
        <v>44549.375</v>
      </c>
      <c r="D122" s="341" t="s">
        <v>421</v>
      </c>
      <c r="E122" s="341">
        <v>0</v>
      </c>
      <c r="F122" s="341" t="s">
        <v>451</v>
      </c>
      <c r="G122" s="341">
        <v>64</v>
      </c>
      <c r="H122" s="341" t="s">
        <v>354</v>
      </c>
      <c r="I122" s="341">
        <v>164</v>
      </c>
    </row>
    <row r="123" spans="1:9" x14ac:dyDescent="0.2">
      <c r="A123" s="354"/>
      <c r="C123" s="342">
        <v>44549.416666666664</v>
      </c>
      <c r="D123" s="341" t="s">
        <v>449</v>
      </c>
      <c r="E123" s="341">
        <v>0</v>
      </c>
      <c r="F123" s="341" t="s">
        <v>404</v>
      </c>
      <c r="G123" s="341">
        <v>61</v>
      </c>
      <c r="H123" s="341" t="s">
        <v>358</v>
      </c>
      <c r="I123" s="341">
        <v>253</v>
      </c>
    </row>
    <row r="124" spans="1:9" x14ac:dyDescent="0.2">
      <c r="A124" s="354"/>
      <c r="C124" s="342">
        <v>44549.458333333336</v>
      </c>
      <c r="D124" s="341" t="s">
        <v>449</v>
      </c>
      <c r="E124" s="341">
        <v>0</v>
      </c>
      <c r="F124" s="341" t="s">
        <v>452</v>
      </c>
      <c r="G124" s="341">
        <v>60</v>
      </c>
      <c r="H124" s="341" t="s">
        <v>357</v>
      </c>
      <c r="I124" s="341">
        <v>185</v>
      </c>
    </row>
    <row r="125" spans="1:9" x14ac:dyDescent="0.2">
      <c r="A125" s="354"/>
      <c r="C125" s="342">
        <v>44549.5</v>
      </c>
      <c r="D125" s="341" t="s">
        <v>449</v>
      </c>
      <c r="E125" s="341">
        <v>0</v>
      </c>
      <c r="F125" s="341" t="s">
        <v>404</v>
      </c>
      <c r="G125" s="341">
        <v>60</v>
      </c>
      <c r="H125" s="341" t="s">
        <v>413</v>
      </c>
      <c r="I125" s="341">
        <v>193</v>
      </c>
    </row>
    <row r="126" spans="1:9" x14ac:dyDescent="0.2">
      <c r="A126" s="354"/>
      <c r="C126" s="342">
        <v>44549.541666666664</v>
      </c>
      <c r="D126" s="341" t="s">
        <v>416</v>
      </c>
      <c r="E126" s="341">
        <v>0</v>
      </c>
      <c r="F126" s="341" t="s">
        <v>453</v>
      </c>
      <c r="G126" s="341">
        <v>60</v>
      </c>
      <c r="H126" s="341" t="s">
        <v>357</v>
      </c>
      <c r="I126" s="341">
        <v>168</v>
      </c>
    </row>
    <row r="127" spans="1:9" x14ac:dyDescent="0.2">
      <c r="A127" s="354"/>
      <c r="C127" s="342">
        <v>44549.583333333336</v>
      </c>
      <c r="D127" s="341" t="s">
        <v>417</v>
      </c>
      <c r="E127" s="341">
        <v>0</v>
      </c>
      <c r="F127" s="341">
        <v>23</v>
      </c>
      <c r="G127" s="341">
        <v>60</v>
      </c>
      <c r="H127" s="341" t="s">
        <v>357</v>
      </c>
      <c r="I127" s="341">
        <v>158</v>
      </c>
    </row>
    <row r="128" spans="1:9" x14ac:dyDescent="0.2">
      <c r="A128" s="354"/>
      <c r="C128" s="342">
        <v>44549.625</v>
      </c>
      <c r="D128" s="341" t="s">
        <v>434</v>
      </c>
      <c r="E128" s="341">
        <v>0</v>
      </c>
      <c r="F128" s="341" t="s">
        <v>406</v>
      </c>
      <c r="G128" s="341">
        <v>60</v>
      </c>
      <c r="H128" s="341" t="s">
        <v>357</v>
      </c>
      <c r="I128" s="341">
        <v>180</v>
      </c>
    </row>
    <row r="129" spans="1:9" x14ac:dyDescent="0.2">
      <c r="A129" s="354"/>
      <c r="C129" s="342">
        <v>44549.666666666664</v>
      </c>
      <c r="D129" s="341" t="s">
        <v>436</v>
      </c>
      <c r="E129" s="341">
        <v>0</v>
      </c>
      <c r="F129" s="341" t="s">
        <v>445</v>
      </c>
      <c r="G129" s="341">
        <v>62</v>
      </c>
      <c r="H129" s="341" t="s">
        <v>413</v>
      </c>
      <c r="I129" s="341">
        <v>212</v>
      </c>
    </row>
    <row r="130" spans="1:9" x14ac:dyDescent="0.2">
      <c r="A130" s="354"/>
      <c r="C130" s="342">
        <v>44549.708333333336</v>
      </c>
      <c r="D130" s="341" t="s">
        <v>435</v>
      </c>
      <c r="E130" s="341">
        <v>0</v>
      </c>
      <c r="F130" s="341" t="s">
        <v>348</v>
      </c>
      <c r="G130" s="341">
        <v>63</v>
      </c>
      <c r="H130" s="341" t="s">
        <v>358</v>
      </c>
      <c r="I130" s="341">
        <v>179</v>
      </c>
    </row>
    <row r="131" spans="1:9" x14ac:dyDescent="0.2">
      <c r="A131" s="354"/>
      <c r="C131" s="342">
        <v>44549.75</v>
      </c>
      <c r="D131" s="341" t="s">
        <v>434</v>
      </c>
      <c r="E131" s="341">
        <v>0</v>
      </c>
      <c r="F131" s="341" t="s">
        <v>379</v>
      </c>
      <c r="G131" s="341">
        <v>65</v>
      </c>
      <c r="H131" s="341" t="s">
        <v>355</v>
      </c>
      <c r="I131" s="341">
        <v>190</v>
      </c>
    </row>
    <row r="132" spans="1:9" x14ac:dyDescent="0.2">
      <c r="A132" s="354"/>
      <c r="C132" s="342">
        <v>44549.791666666664</v>
      </c>
      <c r="D132" s="341" t="s">
        <v>417</v>
      </c>
      <c r="E132" s="341">
        <v>0</v>
      </c>
      <c r="F132" s="341" t="s">
        <v>392</v>
      </c>
      <c r="G132" s="341">
        <v>68</v>
      </c>
      <c r="H132" s="341" t="s">
        <v>355</v>
      </c>
      <c r="I132" s="341">
        <v>191</v>
      </c>
    </row>
    <row r="133" spans="1:9" x14ac:dyDescent="0.2">
      <c r="A133" s="354"/>
      <c r="C133" s="342">
        <v>44549.833333333336</v>
      </c>
      <c r="D133" s="341" t="s">
        <v>324</v>
      </c>
      <c r="E133" s="341" t="s">
        <v>324</v>
      </c>
      <c r="F133" s="341" t="s">
        <v>324</v>
      </c>
      <c r="G133" s="341" t="s">
        <v>324</v>
      </c>
      <c r="H133" s="341" t="s">
        <v>324</v>
      </c>
      <c r="I133" s="341" t="s">
        <v>324</v>
      </c>
    </row>
    <row r="134" spans="1:9" x14ac:dyDescent="0.2">
      <c r="A134" s="354"/>
      <c r="C134" s="342">
        <v>44549.875</v>
      </c>
      <c r="D134" s="341" t="s">
        <v>360</v>
      </c>
      <c r="E134" s="341">
        <v>0</v>
      </c>
      <c r="F134" s="341" t="s">
        <v>361</v>
      </c>
      <c r="G134" s="341">
        <v>71</v>
      </c>
      <c r="H134" s="341" t="s">
        <v>384</v>
      </c>
      <c r="I134" s="341">
        <v>220</v>
      </c>
    </row>
    <row r="135" spans="1:9" x14ac:dyDescent="0.2">
      <c r="A135" s="354"/>
      <c r="C135" s="342">
        <v>44549.916666666664</v>
      </c>
      <c r="D135" s="341" t="s">
        <v>450</v>
      </c>
      <c r="E135" s="341">
        <v>0</v>
      </c>
      <c r="F135" s="341" t="s">
        <v>426</v>
      </c>
      <c r="G135" s="341">
        <v>72</v>
      </c>
      <c r="H135" s="341" t="s">
        <v>359</v>
      </c>
      <c r="I135" s="341">
        <v>210</v>
      </c>
    </row>
    <row r="136" spans="1:9" x14ac:dyDescent="0.2">
      <c r="A136" s="354"/>
      <c r="C136" s="342">
        <v>44549.958333333336</v>
      </c>
      <c r="D136" s="341">
        <v>736</v>
      </c>
      <c r="E136" s="341">
        <v>0</v>
      </c>
      <c r="F136" s="341" t="s">
        <v>402</v>
      </c>
      <c r="G136" s="341">
        <v>73</v>
      </c>
      <c r="H136" s="341" t="s">
        <v>384</v>
      </c>
      <c r="I136" s="341">
        <v>161</v>
      </c>
    </row>
    <row r="137" spans="1:9" x14ac:dyDescent="0.2">
      <c r="C137" s="342"/>
      <c r="D137" s="341"/>
      <c r="E137" s="341"/>
      <c r="F137" s="341"/>
      <c r="G137" s="341"/>
      <c r="H137" s="341"/>
      <c r="I137" s="341"/>
    </row>
    <row r="138" spans="1:9" x14ac:dyDescent="0.2">
      <c r="C138" s="342"/>
      <c r="D138" s="341"/>
      <c r="E138" s="341"/>
      <c r="F138" s="341"/>
      <c r="G138" s="341"/>
      <c r="H138" s="341"/>
      <c r="I138" s="341"/>
    </row>
    <row r="139" spans="1:9" x14ac:dyDescent="0.2">
      <c r="C139" s="342"/>
      <c r="D139" s="341"/>
      <c r="E139" s="341"/>
      <c r="F139" s="341"/>
      <c r="G139" s="341"/>
      <c r="H139" s="341"/>
      <c r="I139" s="341"/>
    </row>
    <row r="140" spans="1:9" x14ac:dyDescent="0.2">
      <c r="C140" s="342"/>
      <c r="D140" s="341"/>
      <c r="E140" s="341"/>
      <c r="F140" s="341"/>
      <c r="G140" s="341"/>
      <c r="H140" s="341"/>
      <c r="I140" s="341"/>
    </row>
    <row r="141" spans="1:9" x14ac:dyDescent="0.2">
      <c r="C141" s="342"/>
      <c r="D141" s="341"/>
      <c r="E141" s="341"/>
      <c r="F141" s="341"/>
      <c r="G141" s="341"/>
      <c r="H141" s="341"/>
      <c r="I141" s="341"/>
    </row>
    <row r="142" spans="1:9" x14ac:dyDescent="0.2">
      <c r="C142" s="342"/>
      <c r="D142" s="341"/>
      <c r="E142" s="341"/>
      <c r="F142" s="341"/>
      <c r="G142" s="341"/>
      <c r="H142" s="341"/>
      <c r="I142" s="341"/>
    </row>
    <row r="143" spans="1:9" x14ac:dyDescent="0.2">
      <c r="C143" s="342"/>
      <c r="D143" s="341"/>
      <c r="E143" s="341"/>
      <c r="F143" s="341"/>
      <c r="G143" s="341"/>
      <c r="H143" s="341"/>
      <c r="I143" s="341"/>
    </row>
    <row r="144" spans="1:9" x14ac:dyDescent="0.2">
      <c r="C144" s="342"/>
      <c r="D144" s="341"/>
      <c r="E144" s="341"/>
      <c r="F144" s="341"/>
      <c r="G144" s="341"/>
      <c r="H144" s="341"/>
      <c r="I144" s="341"/>
    </row>
    <row r="145" spans="3:9" x14ac:dyDescent="0.2">
      <c r="C145" s="342"/>
      <c r="D145" s="341"/>
      <c r="E145" s="341"/>
      <c r="F145" s="341"/>
      <c r="G145" s="341"/>
      <c r="H145" s="341"/>
      <c r="I145" s="341"/>
    </row>
    <row r="146" spans="3:9" x14ac:dyDescent="0.2">
      <c r="C146" s="342"/>
      <c r="D146" s="341"/>
      <c r="E146" s="341"/>
      <c r="F146" s="341"/>
      <c r="G146" s="341"/>
      <c r="H146" s="341"/>
      <c r="I146" s="341"/>
    </row>
    <row r="147" spans="3:9" x14ac:dyDescent="0.2">
      <c r="C147" s="342"/>
      <c r="D147" s="341"/>
      <c r="E147" s="341"/>
      <c r="F147" s="341"/>
      <c r="G147" s="341"/>
      <c r="H147" s="341"/>
      <c r="I147" s="341"/>
    </row>
    <row r="148" spans="3:9" x14ac:dyDescent="0.2">
      <c r="C148" s="342"/>
      <c r="D148" s="341"/>
      <c r="E148" s="341"/>
      <c r="F148" s="341"/>
      <c r="G148" s="341"/>
      <c r="H148" s="341"/>
      <c r="I148" s="341"/>
    </row>
    <row r="149" spans="3:9" x14ac:dyDescent="0.2">
      <c r="C149" s="342"/>
      <c r="D149" s="341"/>
      <c r="E149" s="341"/>
      <c r="F149" s="341"/>
      <c r="G149" s="341"/>
      <c r="H149" s="341"/>
      <c r="I149" s="341"/>
    </row>
    <row r="150" spans="3:9" x14ac:dyDescent="0.2">
      <c r="C150" s="342"/>
      <c r="D150" s="341"/>
      <c r="E150" s="341"/>
      <c r="F150" s="341"/>
      <c r="G150" s="341"/>
      <c r="H150" s="341"/>
      <c r="I150" s="341"/>
    </row>
    <row r="151" spans="3:9" x14ac:dyDescent="0.2">
      <c r="C151" s="342"/>
      <c r="D151" s="341"/>
      <c r="E151" s="341"/>
      <c r="F151" s="341"/>
      <c r="G151" s="341"/>
      <c r="H151" s="341"/>
      <c r="I151" s="341"/>
    </row>
    <row r="152" spans="3:9" x14ac:dyDescent="0.2">
      <c r="C152" s="342"/>
      <c r="D152" s="341"/>
      <c r="E152" s="341"/>
      <c r="F152" s="341"/>
      <c r="G152" s="341"/>
      <c r="H152" s="341"/>
      <c r="I152" s="341"/>
    </row>
    <row r="153" spans="3:9" x14ac:dyDescent="0.2">
      <c r="C153" s="342"/>
      <c r="D153" s="341"/>
      <c r="E153" s="341"/>
      <c r="F153" s="341"/>
      <c r="G153" s="341"/>
      <c r="H153" s="341"/>
      <c r="I153" s="341"/>
    </row>
    <row r="154" spans="3:9" x14ac:dyDescent="0.2">
      <c r="C154" s="342"/>
      <c r="D154" s="341"/>
      <c r="E154" s="341"/>
      <c r="F154" s="341"/>
      <c r="G154" s="341"/>
      <c r="H154" s="341"/>
      <c r="I154" s="341"/>
    </row>
    <row r="155" spans="3:9" x14ac:dyDescent="0.2">
      <c r="C155" s="342"/>
      <c r="D155" s="341"/>
      <c r="E155" s="341"/>
      <c r="F155" s="341"/>
      <c r="G155" s="341"/>
      <c r="H155" s="341"/>
      <c r="I155" s="341"/>
    </row>
    <row r="156" spans="3:9" x14ac:dyDescent="0.2">
      <c r="C156" s="342"/>
      <c r="D156" s="341"/>
      <c r="E156" s="341"/>
      <c r="F156" s="341"/>
      <c r="G156" s="341"/>
      <c r="H156" s="341"/>
      <c r="I156" s="341"/>
    </row>
    <row r="157" spans="3:9" x14ac:dyDescent="0.2">
      <c r="C157" s="342"/>
      <c r="D157" s="341"/>
      <c r="E157" s="341"/>
      <c r="F157" s="341"/>
      <c r="G157" s="341"/>
      <c r="H157" s="341"/>
      <c r="I157" s="341"/>
    </row>
    <row r="158" spans="3:9" x14ac:dyDescent="0.2">
      <c r="C158" s="342"/>
      <c r="D158" s="341"/>
      <c r="E158" s="341"/>
      <c r="F158" s="341"/>
      <c r="G158" s="341"/>
      <c r="H158" s="341"/>
      <c r="I158" s="341"/>
    </row>
    <row r="159" spans="3:9" x14ac:dyDescent="0.2">
      <c r="C159" s="342"/>
      <c r="D159" s="341"/>
      <c r="E159" s="341"/>
      <c r="F159" s="341"/>
      <c r="G159" s="341"/>
      <c r="H159" s="341"/>
      <c r="I159" s="341"/>
    </row>
    <row r="160" spans="3:9" x14ac:dyDescent="0.2">
      <c r="C160" s="342"/>
      <c r="D160" s="341"/>
      <c r="E160" s="341"/>
      <c r="F160" s="341"/>
      <c r="G160" s="341"/>
      <c r="H160" s="341"/>
      <c r="I160" s="341"/>
    </row>
    <row r="161" spans="3:9" x14ac:dyDescent="0.2">
      <c r="C161" s="342"/>
      <c r="D161" s="341"/>
      <c r="E161" s="341"/>
      <c r="F161" s="341"/>
      <c r="G161" s="341"/>
      <c r="H161" s="341"/>
      <c r="I161" s="341"/>
    </row>
    <row r="162" spans="3:9" x14ac:dyDescent="0.2">
      <c r="C162" s="342"/>
      <c r="D162" s="341"/>
      <c r="E162" s="341"/>
      <c r="F162" s="341"/>
      <c r="G162" s="341"/>
      <c r="H162" s="341"/>
      <c r="I162" s="341"/>
    </row>
    <row r="163" spans="3:9" x14ac:dyDescent="0.2">
      <c r="C163" s="342"/>
      <c r="D163" s="341"/>
      <c r="E163" s="341"/>
      <c r="F163" s="341"/>
      <c r="G163" s="341"/>
      <c r="H163" s="341"/>
      <c r="I163" s="341"/>
    </row>
    <row r="164" spans="3:9" x14ac:dyDescent="0.2">
      <c r="C164" s="342"/>
      <c r="D164" s="341"/>
      <c r="E164" s="341"/>
      <c r="F164" s="341"/>
      <c r="G164" s="341"/>
      <c r="H164" s="341"/>
      <c r="I164" s="341"/>
    </row>
    <row r="165" spans="3:9" x14ac:dyDescent="0.2">
      <c r="C165" s="342"/>
      <c r="D165" s="341"/>
      <c r="E165" s="341"/>
      <c r="F165" s="341"/>
      <c r="G165" s="341"/>
      <c r="H165" s="341"/>
      <c r="I165" s="341"/>
    </row>
    <row r="166" spans="3:9" x14ac:dyDescent="0.2">
      <c r="C166" s="342"/>
      <c r="D166" s="341"/>
      <c r="E166" s="341"/>
      <c r="F166" s="341"/>
      <c r="G166" s="341"/>
      <c r="H166" s="341"/>
      <c r="I166" s="341"/>
    </row>
    <row r="167" spans="3:9" x14ac:dyDescent="0.2">
      <c r="C167" s="342"/>
      <c r="D167" s="341"/>
      <c r="E167" s="341"/>
      <c r="F167" s="341"/>
      <c r="G167" s="341"/>
      <c r="H167" s="341"/>
      <c r="I167" s="341"/>
    </row>
    <row r="168" spans="3:9" x14ac:dyDescent="0.2">
      <c r="C168" s="342"/>
      <c r="D168" s="341"/>
      <c r="E168" s="341"/>
      <c r="F168" s="341"/>
      <c r="G168" s="341"/>
      <c r="H168" s="341"/>
      <c r="I168" s="341"/>
    </row>
    <row r="169" spans="3:9" x14ac:dyDescent="0.2">
      <c r="C169" s="342"/>
      <c r="D169" s="341"/>
      <c r="E169" s="341"/>
      <c r="F169" s="341"/>
      <c r="G169" s="341"/>
      <c r="H169" s="341"/>
      <c r="I169" s="341"/>
    </row>
    <row r="170" spans="3:9" x14ac:dyDescent="0.2">
      <c r="C170" s="342"/>
      <c r="D170" s="341"/>
      <c r="E170" s="341"/>
      <c r="F170" s="341"/>
      <c r="G170" s="341"/>
      <c r="H170" s="341"/>
      <c r="I170" s="341"/>
    </row>
    <row r="171" spans="3:9" x14ac:dyDescent="0.2">
      <c r="C171" s="342"/>
      <c r="D171" s="341"/>
      <c r="E171" s="341"/>
      <c r="F171" s="341"/>
      <c r="G171" s="341"/>
      <c r="H171" s="341"/>
      <c r="I171" s="341"/>
    </row>
    <row r="172" spans="3:9" x14ac:dyDescent="0.2">
      <c r="C172" s="342"/>
      <c r="D172" s="341"/>
      <c r="E172" s="341"/>
      <c r="F172" s="341"/>
      <c r="G172" s="341"/>
      <c r="H172" s="341"/>
      <c r="I172" s="341"/>
    </row>
    <row r="173" spans="3:9" x14ac:dyDescent="0.2">
      <c r="C173" s="342"/>
      <c r="D173" s="341"/>
      <c r="E173" s="341"/>
      <c r="F173" s="341"/>
      <c r="G173" s="341"/>
      <c r="H173" s="341"/>
      <c r="I173" s="341"/>
    </row>
    <row r="174" spans="3:9" x14ac:dyDescent="0.2">
      <c r="C174" s="342"/>
      <c r="D174" s="341"/>
      <c r="E174" s="341"/>
      <c r="F174" s="341"/>
      <c r="G174" s="341"/>
      <c r="H174" s="341"/>
      <c r="I174" s="341"/>
    </row>
    <row r="175" spans="3:9" x14ac:dyDescent="0.2">
      <c r="C175" s="342"/>
      <c r="D175" s="341"/>
      <c r="E175" s="341"/>
      <c r="F175" s="341"/>
      <c r="G175" s="341"/>
      <c r="H175" s="341"/>
      <c r="I175" s="341"/>
    </row>
    <row r="176" spans="3:9" x14ac:dyDescent="0.2">
      <c r="C176" s="342"/>
      <c r="D176" s="341"/>
      <c r="E176" s="341"/>
      <c r="F176" s="341"/>
      <c r="G176" s="341"/>
      <c r="H176" s="341"/>
      <c r="I176" s="341"/>
    </row>
    <row r="177" spans="3:9" x14ac:dyDescent="0.2">
      <c r="C177" s="342"/>
      <c r="D177" s="341"/>
      <c r="E177" s="341"/>
      <c r="F177" s="341"/>
      <c r="G177" s="341"/>
      <c r="H177" s="341"/>
      <c r="I177" s="341"/>
    </row>
    <row r="178" spans="3:9" x14ac:dyDescent="0.2">
      <c r="C178" s="342"/>
      <c r="D178" s="341"/>
      <c r="E178" s="341"/>
      <c r="F178" s="341"/>
      <c r="G178" s="341"/>
      <c r="H178" s="341"/>
      <c r="I178" s="341"/>
    </row>
    <row r="179" spans="3:9" x14ac:dyDescent="0.2">
      <c r="C179" s="342"/>
      <c r="D179" s="341"/>
      <c r="E179" s="341"/>
      <c r="F179" s="341"/>
      <c r="G179" s="341"/>
      <c r="H179" s="341"/>
      <c r="I179" s="341"/>
    </row>
    <row r="180" spans="3:9" x14ac:dyDescent="0.2">
      <c r="C180" s="342"/>
      <c r="D180" s="341"/>
      <c r="E180" s="341"/>
      <c r="F180" s="341"/>
      <c r="G180" s="341"/>
      <c r="H180" s="341"/>
      <c r="I180" s="341"/>
    </row>
    <row r="181" spans="3:9" x14ac:dyDescent="0.2">
      <c r="C181" s="342"/>
      <c r="D181" s="341"/>
      <c r="E181" s="341"/>
      <c r="F181" s="341"/>
      <c r="G181" s="341"/>
      <c r="H181" s="341"/>
      <c r="I181" s="341"/>
    </row>
    <row r="182" spans="3:9" x14ac:dyDescent="0.2">
      <c r="C182" s="342"/>
      <c r="D182" s="341"/>
      <c r="E182" s="341"/>
      <c r="F182" s="341"/>
      <c r="G182" s="341"/>
      <c r="H182" s="341"/>
      <c r="I182" s="341"/>
    </row>
    <row r="183" spans="3:9" x14ac:dyDescent="0.2">
      <c r="C183" s="342"/>
      <c r="D183" s="341"/>
      <c r="E183" s="341"/>
      <c r="F183" s="341"/>
      <c r="G183" s="341"/>
      <c r="H183" s="341"/>
      <c r="I183" s="341"/>
    </row>
    <row r="184" spans="3:9" x14ac:dyDescent="0.2">
      <c r="C184" s="342"/>
      <c r="D184" s="341"/>
      <c r="E184" s="341"/>
      <c r="F184" s="341"/>
      <c r="G184" s="341"/>
      <c r="H184" s="341"/>
      <c r="I184" s="341"/>
    </row>
    <row r="185" spans="3:9" x14ac:dyDescent="0.2">
      <c r="C185" s="342"/>
      <c r="D185" s="341"/>
      <c r="E185" s="341"/>
      <c r="F185" s="341"/>
      <c r="G185" s="341"/>
      <c r="H185" s="341"/>
      <c r="I185" s="341"/>
    </row>
    <row r="186" spans="3:9" x14ac:dyDescent="0.2">
      <c r="C186" s="342"/>
      <c r="D186" s="341"/>
      <c r="E186" s="341"/>
      <c r="F186" s="341"/>
      <c r="G186" s="341"/>
      <c r="H186" s="341"/>
      <c r="I186" s="341"/>
    </row>
    <row r="187" spans="3:9" x14ac:dyDescent="0.2">
      <c r="C187" s="342"/>
      <c r="D187" s="341"/>
      <c r="E187" s="341"/>
      <c r="F187" s="341"/>
      <c r="G187" s="341"/>
      <c r="H187" s="341"/>
      <c r="I187" s="341"/>
    </row>
    <row r="188" spans="3:9" x14ac:dyDescent="0.2">
      <c r="C188" s="342"/>
      <c r="D188" s="341"/>
      <c r="E188" s="341"/>
      <c r="F188" s="341"/>
      <c r="G188" s="341"/>
      <c r="H188" s="341"/>
      <c r="I188" s="341"/>
    </row>
    <row r="189" spans="3:9" x14ac:dyDescent="0.2">
      <c r="C189" s="342"/>
      <c r="D189" s="341"/>
      <c r="E189" s="341"/>
      <c r="F189" s="341"/>
      <c r="G189" s="341"/>
      <c r="H189" s="341"/>
      <c r="I189" s="341"/>
    </row>
    <row r="190" spans="3:9" x14ac:dyDescent="0.2">
      <c r="C190" s="342"/>
      <c r="D190" s="341"/>
      <c r="E190" s="341"/>
      <c r="F190" s="341"/>
      <c r="G190" s="341"/>
      <c r="H190" s="341"/>
      <c r="I190" s="341"/>
    </row>
    <row r="191" spans="3:9" x14ac:dyDescent="0.2">
      <c r="C191" s="342"/>
      <c r="D191" s="341"/>
      <c r="E191" s="341"/>
      <c r="F191" s="341"/>
      <c r="G191" s="341"/>
      <c r="H191" s="341"/>
      <c r="I191" s="341"/>
    </row>
    <row r="192" spans="3:9" x14ac:dyDescent="0.2">
      <c r="C192" s="342"/>
      <c r="D192" s="341"/>
      <c r="E192" s="341"/>
      <c r="F192" s="341"/>
      <c r="G192" s="341"/>
      <c r="H192" s="341"/>
      <c r="I192" s="341"/>
    </row>
    <row r="193" spans="3:9" x14ac:dyDescent="0.2">
      <c r="C193" s="342"/>
      <c r="D193" s="341"/>
      <c r="E193" s="341"/>
      <c r="F193" s="341"/>
      <c r="G193" s="341"/>
      <c r="H193" s="341"/>
      <c r="I193" s="341"/>
    </row>
    <row r="194" spans="3:9" x14ac:dyDescent="0.2">
      <c r="C194" s="342"/>
      <c r="D194" s="341"/>
      <c r="E194" s="341"/>
      <c r="F194" s="341"/>
      <c r="G194" s="341"/>
      <c r="H194" s="341"/>
      <c r="I194" s="341"/>
    </row>
    <row r="195" spans="3:9" x14ac:dyDescent="0.2">
      <c r="C195" s="342"/>
      <c r="D195" s="341"/>
      <c r="E195" s="341"/>
      <c r="F195" s="341"/>
      <c r="G195" s="341"/>
      <c r="H195" s="341"/>
      <c r="I195" s="341"/>
    </row>
    <row r="196" spans="3:9" x14ac:dyDescent="0.2">
      <c r="C196" s="342"/>
      <c r="D196" s="341"/>
      <c r="E196" s="341"/>
      <c r="F196" s="341"/>
      <c r="G196" s="341"/>
      <c r="H196" s="341"/>
      <c r="I196" s="341"/>
    </row>
    <row r="197" spans="3:9" x14ac:dyDescent="0.2">
      <c r="C197" s="342"/>
      <c r="D197" s="341"/>
      <c r="E197" s="341"/>
      <c r="F197" s="341"/>
      <c r="G197" s="341"/>
      <c r="H197" s="341"/>
      <c r="I197" s="341"/>
    </row>
    <row r="198" spans="3:9" x14ac:dyDescent="0.2">
      <c r="C198" s="342"/>
      <c r="D198" s="341"/>
      <c r="E198" s="341"/>
      <c r="F198" s="341"/>
      <c r="G198" s="341"/>
      <c r="H198" s="341"/>
      <c r="I198" s="341"/>
    </row>
    <row r="199" spans="3:9" x14ac:dyDescent="0.2">
      <c r="C199" s="342"/>
      <c r="D199" s="341"/>
      <c r="E199" s="341"/>
      <c r="F199" s="341"/>
      <c r="G199" s="341"/>
      <c r="H199" s="341"/>
      <c r="I199" s="341"/>
    </row>
    <row r="200" spans="3:9" x14ac:dyDescent="0.2">
      <c r="C200" s="342"/>
      <c r="D200" s="341"/>
      <c r="E200" s="341"/>
      <c r="F200" s="341"/>
      <c r="G200" s="341"/>
      <c r="H200" s="341"/>
      <c r="I200" s="341"/>
    </row>
    <row r="201" spans="3:9" x14ac:dyDescent="0.2">
      <c r="C201" s="342"/>
      <c r="D201" s="341"/>
      <c r="E201" s="341"/>
      <c r="F201" s="341"/>
      <c r="G201" s="341"/>
      <c r="H201" s="341"/>
      <c r="I201" s="341"/>
    </row>
    <row r="202" spans="3:9" x14ac:dyDescent="0.2">
      <c r="C202" s="342"/>
      <c r="D202" s="341"/>
      <c r="E202" s="341"/>
      <c r="F202" s="341"/>
      <c r="G202" s="341"/>
      <c r="H202" s="341"/>
      <c r="I202" s="341"/>
    </row>
    <row r="203" spans="3:9" x14ac:dyDescent="0.2">
      <c r="C203" s="342"/>
      <c r="D203" s="341"/>
      <c r="E203" s="341"/>
      <c r="F203" s="341"/>
      <c r="G203" s="341"/>
      <c r="H203" s="341"/>
      <c r="I203" s="341"/>
    </row>
    <row r="204" spans="3:9" x14ac:dyDescent="0.2">
      <c r="C204" s="342"/>
      <c r="D204" s="341"/>
      <c r="E204" s="341"/>
      <c r="F204" s="341"/>
      <c r="G204" s="341"/>
      <c r="H204" s="341"/>
      <c r="I204" s="341"/>
    </row>
    <row r="205" spans="3:9" x14ac:dyDescent="0.2">
      <c r="C205" s="342"/>
      <c r="D205" s="341"/>
      <c r="E205" s="341"/>
      <c r="F205" s="341"/>
      <c r="G205" s="341"/>
      <c r="H205" s="341"/>
      <c r="I205" s="341"/>
    </row>
    <row r="206" spans="3:9" x14ac:dyDescent="0.2">
      <c r="C206" s="342"/>
      <c r="D206" s="341"/>
      <c r="E206" s="341"/>
      <c r="F206" s="341"/>
      <c r="G206" s="341"/>
      <c r="H206" s="341"/>
      <c r="I206" s="341"/>
    </row>
    <row r="207" spans="3:9" x14ac:dyDescent="0.2">
      <c r="C207" s="342"/>
      <c r="D207" s="341"/>
      <c r="E207" s="341"/>
      <c r="F207" s="341"/>
      <c r="G207" s="341"/>
      <c r="H207" s="341"/>
      <c r="I207" s="341"/>
    </row>
    <row r="208" spans="3:9" x14ac:dyDescent="0.2">
      <c r="C208" s="342"/>
      <c r="D208" s="341"/>
      <c r="E208" s="341"/>
      <c r="F208" s="341"/>
      <c r="G208" s="341"/>
      <c r="H208" s="341"/>
      <c r="I208" s="341"/>
    </row>
    <row r="209" spans="3:9" x14ac:dyDescent="0.2">
      <c r="C209" s="342"/>
      <c r="D209" s="341"/>
      <c r="E209" s="341"/>
      <c r="F209" s="341"/>
      <c r="G209" s="341"/>
      <c r="H209" s="341"/>
      <c r="I209" s="341"/>
    </row>
    <row r="210" spans="3:9" x14ac:dyDescent="0.2">
      <c r="C210" s="342"/>
      <c r="D210" s="341"/>
      <c r="E210" s="341"/>
      <c r="F210" s="341"/>
      <c r="G210" s="341"/>
      <c r="H210" s="341"/>
      <c r="I210" s="341"/>
    </row>
    <row r="211" spans="3:9" x14ac:dyDescent="0.2">
      <c r="C211" s="342"/>
      <c r="D211" s="341"/>
      <c r="E211" s="341"/>
      <c r="F211" s="341"/>
      <c r="G211" s="341"/>
      <c r="H211" s="341"/>
      <c r="I211" s="341"/>
    </row>
    <row r="212" spans="3:9" x14ac:dyDescent="0.2">
      <c r="C212" s="342"/>
      <c r="D212" s="341"/>
      <c r="E212" s="341"/>
      <c r="F212" s="341"/>
      <c r="G212" s="341"/>
      <c r="H212" s="341"/>
      <c r="I212" s="341"/>
    </row>
    <row r="213" spans="3:9" x14ac:dyDescent="0.2">
      <c r="C213" s="342"/>
      <c r="D213" s="341"/>
      <c r="E213" s="341"/>
      <c r="F213" s="341"/>
      <c r="G213" s="341"/>
      <c r="H213" s="341"/>
      <c r="I213" s="341"/>
    </row>
    <row r="214" spans="3:9" x14ac:dyDescent="0.2">
      <c r="C214" s="342"/>
      <c r="D214" s="341"/>
      <c r="E214" s="341"/>
      <c r="F214" s="341"/>
      <c r="G214" s="341"/>
      <c r="H214" s="341"/>
      <c r="I214" s="341"/>
    </row>
    <row r="215" spans="3:9" x14ac:dyDescent="0.2">
      <c r="C215" s="342"/>
      <c r="D215" s="341"/>
      <c r="E215" s="341"/>
      <c r="F215" s="341"/>
      <c r="G215" s="341"/>
      <c r="H215" s="341"/>
      <c r="I215" s="341"/>
    </row>
    <row r="216" spans="3:9" x14ac:dyDescent="0.2">
      <c r="C216" s="342"/>
      <c r="D216" s="341"/>
      <c r="E216" s="341"/>
      <c r="F216" s="341"/>
      <c r="G216" s="341"/>
      <c r="H216" s="341"/>
      <c r="I216" s="341"/>
    </row>
    <row r="217" spans="3:9" x14ac:dyDescent="0.2">
      <c r="C217" s="342"/>
      <c r="D217" s="341"/>
      <c r="E217" s="341"/>
      <c r="F217" s="341"/>
      <c r="G217" s="341"/>
      <c r="H217" s="341"/>
      <c r="I217" s="341"/>
    </row>
    <row r="218" spans="3:9" x14ac:dyDescent="0.2">
      <c r="C218" s="292" t="s">
        <v>307</v>
      </c>
    </row>
    <row r="219" spans="3:9" x14ac:dyDescent="0.2">
      <c r="C219" s="292" t="s">
        <v>308</v>
      </c>
    </row>
  </sheetData>
  <mergeCells count="9">
    <mergeCell ref="A65:A88"/>
    <mergeCell ref="A89:A112"/>
    <mergeCell ref="A113:A136"/>
    <mergeCell ref="A41:A64"/>
    <mergeCell ref="C2:C4"/>
    <mergeCell ref="D2:I4"/>
    <mergeCell ref="D6:I6"/>
    <mergeCell ref="C10:I10"/>
    <mergeCell ref="A17:A40"/>
  </mergeCells>
  <printOptions horizontalCentered="1"/>
  <pageMargins left="0.39370078740157483" right="0.39370078740157483" top="7.874015748031496E-2" bottom="0.23622047244094491" header="0.19685039370078741" footer="0.19685039370078741"/>
  <pageSetup paperSize="9" scale="80" orientation="portrait" horizontalDpi="4294967292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zoomScale="70" zoomScaleNormal="70" workbookViewId="0">
      <selection activeCell="D2" sqref="D2"/>
    </sheetView>
  </sheetViews>
  <sheetFormatPr baseColWidth="10" defaultColWidth="11.5703125" defaultRowHeight="15" x14ac:dyDescent="0.25"/>
  <cols>
    <col min="1" max="1" width="11.5703125" style="315"/>
    <col min="2" max="2" width="11.5703125" style="317"/>
    <col min="3" max="3" width="10.140625" style="318" customWidth="1"/>
    <col min="4" max="4" width="11.5703125" style="317"/>
    <col min="5" max="5" width="11.5703125" style="315"/>
    <col min="6" max="6" width="11.5703125" style="316"/>
    <col min="7" max="7" width="11.5703125" style="315"/>
    <col min="8" max="9" width="11.5703125" style="316"/>
    <col min="10" max="14" width="11.5703125" style="315"/>
    <col min="15" max="16" width="11.5703125" style="316"/>
    <col min="17" max="16384" width="11.5703125" style="315"/>
  </cols>
  <sheetData>
    <row r="1" spans="1:16" x14ac:dyDescent="0.25">
      <c r="A1" s="316" t="s">
        <v>198</v>
      </c>
      <c r="B1" s="322">
        <v>2</v>
      </c>
      <c r="C1" s="322"/>
      <c r="D1" s="322">
        <v>4</v>
      </c>
      <c r="G1" s="316" t="s">
        <v>198</v>
      </c>
      <c r="H1" s="316">
        <v>4</v>
      </c>
      <c r="I1" s="322">
        <v>6</v>
      </c>
      <c r="N1" s="316" t="s">
        <v>198</v>
      </c>
      <c r="O1" s="316">
        <v>6</v>
      </c>
      <c r="P1" s="322">
        <v>8</v>
      </c>
    </row>
    <row r="2" spans="1:16" s="319" customFormat="1" x14ac:dyDescent="0.25">
      <c r="A2" s="320">
        <v>0.91200000000000003</v>
      </c>
      <c r="B2" s="320">
        <f>ROUND(1.2636*A2-0.0719,3)</f>
        <v>1.081</v>
      </c>
      <c r="C2" s="320"/>
      <c r="D2" s="320">
        <f>ROUND(1.2636*A2-0.0681,3)</f>
        <v>1.0840000000000001</v>
      </c>
      <c r="F2" s="321"/>
      <c r="G2" s="321">
        <v>0.91200000000000003</v>
      </c>
      <c r="H2" s="320">
        <f>ROUND(1.2636*G2-0.0681,3)</f>
        <v>1.0840000000000001</v>
      </c>
      <c r="I2" s="320">
        <f>ROUND(1.2364*G2-0.0391,3)</f>
        <v>1.0880000000000001</v>
      </c>
      <c r="N2" s="321">
        <v>0.92200000000000004</v>
      </c>
      <c r="O2" s="320">
        <f>1.2364*N2-0.0391</f>
        <v>1.1008608000000002</v>
      </c>
      <c r="P2" s="320">
        <f>1.2636*N2-0.0611</f>
        <v>1.1039392000000001</v>
      </c>
    </row>
    <row r="3" spans="1:16" x14ac:dyDescent="0.25">
      <c r="A3" s="318">
        <v>0.93</v>
      </c>
      <c r="B3" s="318">
        <v>1.103</v>
      </c>
      <c r="D3" s="318">
        <v>1.107</v>
      </c>
      <c r="G3" s="318">
        <v>0.93</v>
      </c>
      <c r="H3" s="318">
        <v>1.107</v>
      </c>
      <c r="I3" s="318">
        <v>1.111</v>
      </c>
      <c r="N3" s="318">
        <v>0.93</v>
      </c>
      <c r="O3" s="318">
        <v>1.111</v>
      </c>
      <c r="P3" s="318">
        <v>1.1140000000000001</v>
      </c>
    </row>
    <row r="4" spans="1:16" x14ac:dyDescent="0.25">
      <c r="A4" s="318">
        <v>0.93100000000000005</v>
      </c>
      <c r="B4" s="318">
        <v>1.105</v>
      </c>
      <c r="D4" s="318">
        <v>1.1080000000000001</v>
      </c>
      <c r="G4" s="318">
        <v>0.93100000000000005</v>
      </c>
      <c r="H4" s="318">
        <v>1.1080000000000001</v>
      </c>
      <c r="I4" s="318">
        <v>1.1120000000000001</v>
      </c>
      <c r="N4" s="318">
        <v>0.93100000000000005</v>
      </c>
      <c r="O4" s="318">
        <v>1.1120000000000001</v>
      </c>
      <c r="P4" s="318">
        <v>1.115</v>
      </c>
    </row>
    <row r="5" spans="1:16" x14ac:dyDescent="0.25">
      <c r="A5" s="318">
        <v>0.93200000000000005</v>
      </c>
      <c r="B5" s="318">
        <v>1.1060000000000001</v>
      </c>
      <c r="D5" s="318">
        <v>1.1100000000000001</v>
      </c>
      <c r="G5" s="318">
        <v>0.93200000000000005</v>
      </c>
      <c r="H5" s="318">
        <v>1.1100000000000001</v>
      </c>
      <c r="I5" s="318">
        <v>1.113</v>
      </c>
      <c r="N5" s="318">
        <v>0.93200000000000005</v>
      </c>
      <c r="O5" s="318">
        <v>1.113</v>
      </c>
      <c r="P5" s="318">
        <v>1.117</v>
      </c>
    </row>
    <row r="6" spans="1:16" x14ac:dyDescent="0.25">
      <c r="A6" s="318">
        <v>0.93300000000000005</v>
      </c>
      <c r="B6" s="318">
        <v>1.107</v>
      </c>
      <c r="D6" s="318">
        <v>1.111</v>
      </c>
      <c r="G6" s="318">
        <v>0.93300000000000005</v>
      </c>
      <c r="H6" s="318">
        <v>1.111</v>
      </c>
      <c r="I6" s="318">
        <v>1.1140000000000001</v>
      </c>
      <c r="N6" s="318">
        <v>0.93300000000000005</v>
      </c>
      <c r="O6" s="318">
        <v>1.1140000000000001</v>
      </c>
      <c r="P6" s="318">
        <v>1.1180000000000001</v>
      </c>
    </row>
    <row r="7" spans="1:16" x14ac:dyDescent="0.25">
      <c r="A7" s="318">
        <v>0.93400000000000005</v>
      </c>
      <c r="B7" s="318">
        <v>1.1080000000000001</v>
      </c>
      <c r="D7" s="318">
        <v>1.1120000000000001</v>
      </c>
      <c r="G7" s="318">
        <v>0.93400000000000005</v>
      </c>
      <c r="H7" s="318">
        <v>1.1120000000000001</v>
      </c>
      <c r="I7" s="318">
        <v>1.1160000000000001</v>
      </c>
      <c r="N7" s="318">
        <v>0.93400000000000005</v>
      </c>
      <c r="O7" s="318">
        <v>1.1160000000000001</v>
      </c>
      <c r="P7" s="318">
        <v>1.119</v>
      </c>
    </row>
    <row r="8" spans="1:16" x14ac:dyDescent="0.25">
      <c r="A8" s="318">
        <v>0.93500000000000005</v>
      </c>
      <c r="B8" s="318">
        <v>1.1100000000000001</v>
      </c>
      <c r="D8" s="318">
        <v>1.113</v>
      </c>
      <c r="G8" s="318">
        <v>0.93500000000000005</v>
      </c>
      <c r="H8" s="318">
        <v>1.113</v>
      </c>
      <c r="I8" s="318">
        <v>1.117</v>
      </c>
      <c r="N8" s="318">
        <v>0.93500000000000005</v>
      </c>
      <c r="O8" s="318">
        <v>1.117</v>
      </c>
      <c r="P8" s="318">
        <v>1.1200000000000001</v>
      </c>
    </row>
    <row r="9" spans="1:16" x14ac:dyDescent="0.25">
      <c r="A9" s="318">
        <v>0.93600000000000005</v>
      </c>
      <c r="B9" s="318">
        <v>1.111</v>
      </c>
      <c r="D9" s="318">
        <v>1.115</v>
      </c>
      <c r="G9" s="318">
        <v>0.93600000000000005</v>
      </c>
      <c r="H9" s="318">
        <v>1.115</v>
      </c>
      <c r="I9" s="318">
        <v>1.1180000000000001</v>
      </c>
      <c r="N9" s="318">
        <v>0.93600000000000005</v>
      </c>
      <c r="O9" s="318">
        <v>1.1180000000000001</v>
      </c>
      <c r="P9" s="318">
        <v>1.1220000000000001</v>
      </c>
    </row>
    <row r="10" spans="1:16" x14ac:dyDescent="0.25">
      <c r="A10" s="318">
        <v>0.93700000000000006</v>
      </c>
      <c r="B10" s="318">
        <v>1.1120000000000001</v>
      </c>
      <c r="D10" s="318">
        <v>1.1160000000000001</v>
      </c>
      <c r="G10" s="318">
        <v>0.93700000000000006</v>
      </c>
      <c r="H10" s="318">
        <v>1.1160000000000001</v>
      </c>
      <c r="I10" s="318">
        <v>1.119</v>
      </c>
      <c r="N10" s="318">
        <v>0.93700000000000006</v>
      </c>
      <c r="O10" s="318">
        <v>1.119</v>
      </c>
      <c r="P10" s="318">
        <v>1.123</v>
      </c>
    </row>
    <row r="11" spans="1:16" x14ac:dyDescent="0.25">
      <c r="A11" s="318">
        <v>0.93799999999999994</v>
      </c>
      <c r="B11" s="318">
        <v>1.113</v>
      </c>
      <c r="D11" s="318">
        <v>1.117</v>
      </c>
      <c r="G11" s="318">
        <v>0.93799999999999994</v>
      </c>
      <c r="H11" s="318">
        <v>1.117</v>
      </c>
      <c r="I11" s="318">
        <v>1.121</v>
      </c>
      <c r="N11" s="318">
        <v>0.93799999999999994</v>
      </c>
      <c r="O11" s="316">
        <v>1.121</v>
      </c>
      <c r="P11" s="316">
        <v>1.1240000000000001</v>
      </c>
    </row>
    <row r="12" spans="1:16" x14ac:dyDescent="0.25">
      <c r="A12" s="318">
        <v>0.93899999999999995</v>
      </c>
      <c r="B12" s="318">
        <v>1.115</v>
      </c>
      <c r="D12" s="318">
        <v>1.1180000000000001</v>
      </c>
      <c r="G12" s="318">
        <v>0.93899999999999995</v>
      </c>
      <c r="H12" s="318">
        <v>1.1180000000000001</v>
      </c>
      <c r="I12" s="318">
        <v>1.1220000000000001</v>
      </c>
      <c r="N12" s="318">
        <v>0.93899999999999995</v>
      </c>
      <c r="O12" s="316">
        <v>1.1220000000000001</v>
      </c>
      <c r="P12" s="316">
        <v>1.125</v>
      </c>
    </row>
    <row r="13" spans="1:16" x14ac:dyDescent="0.25">
      <c r="A13" s="318">
        <v>0.94</v>
      </c>
      <c r="B13" s="318">
        <v>1.1160000000000001</v>
      </c>
      <c r="D13" s="318">
        <v>1.1200000000000001</v>
      </c>
      <c r="G13" s="318">
        <v>0.94</v>
      </c>
      <c r="H13" s="318">
        <v>1.1200000000000001</v>
      </c>
      <c r="I13" s="318">
        <v>1.123</v>
      </c>
      <c r="N13" s="318">
        <v>0.94</v>
      </c>
      <c r="O13" s="316">
        <v>1.123</v>
      </c>
      <c r="P13" s="316">
        <v>1.127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/>
  </sheetViews>
  <sheetFormatPr baseColWidth="10" defaultRowHeight="12.75" x14ac:dyDescent="0.2"/>
  <cols>
    <col min="2" max="2" width="14.7109375" bestFit="1" customWidth="1"/>
  </cols>
  <sheetData>
    <row r="1" spans="1:3" x14ac:dyDescent="0.2">
      <c r="A1" s="171" t="s">
        <v>101</v>
      </c>
      <c r="B1" s="323" t="s">
        <v>274</v>
      </c>
      <c r="C1" s="325">
        <v>64.599999999999994</v>
      </c>
    </row>
    <row r="2" spans="1:3" x14ac:dyDescent="0.2">
      <c r="A2" s="171" t="s">
        <v>79</v>
      </c>
      <c r="B2" s="323" t="s">
        <v>296</v>
      </c>
      <c r="C2" s="325">
        <v>0.81299999999999994</v>
      </c>
    </row>
    <row r="3" spans="1:3" x14ac:dyDescent="0.2">
      <c r="A3" s="171" t="s">
        <v>147</v>
      </c>
      <c r="B3" s="323" t="s">
        <v>275</v>
      </c>
      <c r="C3" s="325">
        <v>2.5529999999999999</v>
      </c>
    </row>
    <row r="4" spans="1:3" x14ac:dyDescent="0.2">
      <c r="A4" s="171" t="s">
        <v>98</v>
      </c>
      <c r="B4" s="323" t="s">
        <v>277</v>
      </c>
      <c r="C4" s="325">
        <v>5.1349999999999998</v>
      </c>
    </row>
    <row r="5" spans="1:3" x14ac:dyDescent="0.2">
      <c r="A5" s="171" t="s">
        <v>96</v>
      </c>
      <c r="B5" s="323" t="s">
        <v>278</v>
      </c>
      <c r="C5" s="324" t="s">
        <v>213</v>
      </c>
    </row>
    <row r="6" spans="1:3" x14ac:dyDescent="0.2">
      <c r="A6" s="171" t="s">
        <v>106</v>
      </c>
      <c r="B6" s="323" t="s">
        <v>279</v>
      </c>
      <c r="C6" s="325">
        <v>0.58140000000000003</v>
      </c>
    </row>
    <row r="7" spans="1:3" x14ac:dyDescent="0.2">
      <c r="A7" s="171" t="s">
        <v>107</v>
      </c>
      <c r="B7" s="323" t="s">
        <v>276</v>
      </c>
      <c r="C7" s="325">
        <v>1.96</v>
      </c>
    </row>
    <row r="8" spans="1:3" x14ac:dyDescent="0.2">
      <c r="A8" s="171" t="s">
        <v>94</v>
      </c>
      <c r="B8" s="323" t="s">
        <v>281</v>
      </c>
      <c r="C8" s="325">
        <v>0.38200000000000001</v>
      </c>
    </row>
    <row r="9" spans="1:3" x14ac:dyDescent="0.2">
      <c r="A9" s="171" t="s">
        <v>108</v>
      </c>
      <c r="B9" s="323" t="s">
        <v>280</v>
      </c>
      <c r="C9" s="325">
        <v>1150</v>
      </c>
    </row>
    <row r="10" spans="1:3" x14ac:dyDescent="0.2">
      <c r="A10" s="171" t="s">
        <v>92</v>
      </c>
      <c r="B10" s="323" t="s">
        <v>282</v>
      </c>
      <c r="C10" s="325">
        <v>1.4450000000000001</v>
      </c>
    </row>
    <row r="11" spans="1:3" x14ac:dyDescent="0.2">
      <c r="A11" s="171" t="s">
        <v>88</v>
      </c>
      <c r="B11" s="323" t="s">
        <v>284</v>
      </c>
      <c r="C11" s="325">
        <v>32.340000000000003</v>
      </c>
    </row>
    <row r="12" spans="1:3" x14ac:dyDescent="0.2">
      <c r="A12" s="171" t="s">
        <v>90</v>
      </c>
      <c r="B12" s="323" t="s">
        <v>283</v>
      </c>
      <c r="C12" s="324" t="s">
        <v>214</v>
      </c>
    </row>
    <row r="13" spans="1:3" x14ac:dyDescent="0.2">
      <c r="A13" s="171" t="s">
        <v>109</v>
      </c>
      <c r="B13" s="323" t="s">
        <v>299</v>
      </c>
      <c r="C13" s="324" t="s">
        <v>270</v>
      </c>
    </row>
    <row r="14" spans="1:3" x14ac:dyDescent="0.2">
      <c r="A14" s="171" t="s">
        <v>110</v>
      </c>
      <c r="B14" s="323" t="s">
        <v>300</v>
      </c>
      <c r="C14" s="325">
        <v>2.633</v>
      </c>
    </row>
    <row r="15" spans="1:3" x14ac:dyDescent="0.2">
      <c r="A15" s="171" t="s">
        <v>148</v>
      </c>
      <c r="B15" s="323" t="s">
        <v>294</v>
      </c>
      <c r="C15" s="325">
        <v>215.6</v>
      </c>
    </row>
    <row r="16" spans="1:3" x14ac:dyDescent="0.2">
      <c r="A16" s="171" t="s">
        <v>111</v>
      </c>
      <c r="B16" s="323" t="s">
        <v>285</v>
      </c>
      <c r="C16" s="325">
        <v>666.9</v>
      </c>
    </row>
    <row r="17" spans="1:3" x14ac:dyDescent="0.2">
      <c r="A17" s="171" t="s">
        <v>112</v>
      </c>
      <c r="B17" s="323" t="s">
        <v>288</v>
      </c>
      <c r="C17" s="324" t="s">
        <v>271</v>
      </c>
    </row>
    <row r="18" spans="1:3" x14ac:dyDescent="0.2">
      <c r="A18" s="171" t="s">
        <v>113</v>
      </c>
      <c r="B18" s="323" t="s">
        <v>289</v>
      </c>
      <c r="C18" s="325">
        <v>150.6</v>
      </c>
    </row>
    <row r="19" spans="1:3" x14ac:dyDescent="0.2">
      <c r="A19" s="171" t="s">
        <v>86</v>
      </c>
      <c r="B19" s="323" t="s">
        <v>290</v>
      </c>
      <c r="C19" s="325">
        <v>123.5</v>
      </c>
    </row>
    <row r="20" spans="1:3" x14ac:dyDescent="0.2">
      <c r="A20" s="171" t="s">
        <v>69</v>
      </c>
      <c r="B20" s="323" t="s">
        <v>286</v>
      </c>
      <c r="C20" s="324" t="s">
        <v>252</v>
      </c>
    </row>
    <row r="21" spans="1:3" x14ac:dyDescent="0.2">
      <c r="A21" s="171" t="s">
        <v>84</v>
      </c>
      <c r="B21" s="323" t="s">
        <v>291</v>
      </c>
      <c r="C21" s="325">
        <v>1.3520000000000001</v>
      </c>
    </row>
    <row r="22" spans="1:3" x14ac:dyDescent="0.2">
      <c r="A22" s="171" t="s">
        <v>150</v>
      </c>
      <c r="B22" s="323" t="s">
        <v>293</v>
      </c>
      <c r="C22" s="325">
        <v>2.621</v>
      </c>
    </row>
    <row r="23" spans="1:3" x14ac:dyDescent="0.2">
      <c r="A23" s="171" t="s">
        <v>103</v>
      </c>
      <c r="B23" s="323" t="s">
        <v>273</v>
      </c>
      <c r="C23" s="325">
        <v>0.28689999999999999</v>
      </c>
    </row>
    <row r="24" spans="1:3" x14ac:dyDescent="0.2">
      <c r="A24" s="171" t="s">
        <v>81</v>
      </c>
      <c r="B24" s="323" t="s">
        <v>295</v>
      </c>
      <c r="C24" s="325">
        <v>42.71</v>
      </c>
    </row>
    <row r="25" spans="1:3" x14ac:dyDescent="0.2">
      <c r="A25" s="171" t="s">
        <v>114</v>
      </c>
      <c r="B25" s="323" t="s">
        <v>287</v>
      </c>
      <c r="C25" s="325">
        <v>50.6</v>
      </c>
    </row>
    <row r="26" spans="1:3" x14ac:dyDescent="0.2">
      <c r="A26" s="171" t="s">
        <v>77</v>
      </c>
      <c r="B26" s="323" t="s">
        <v>297</v>
      </c>
      <c r="C26" s="324" t="s">
        <v>269</v>
      </c>
    </row>
    <row r="27" spans="1:3" x14ac:dyDescent="0.2">
      <c r="A27" s="171" t="s">
        <v>115</v>
      </c>
      <c r="B27" s="323" t="s">
        <v>298</v>
      </c>
      <c r="C27" s="325">
        <v>71.7</v>
      </c>
    </row>
    <row r="28" spans="1:3" x14ac:dyDescent="0.2">
      <c r="A28" s="171" t="s">
        <v>116</v>
      </c>
      <c r="B28" s="323" t="s">
        <v>292</v>
      </c>
      <c r="C28" s="324" t="s">
        <v>268</v>
      </c>
    </row>
    <row r="29" spans="1:3" x14ac:dyDescent="0.2">
      <c r="A29" s="171" t="s">
        <v>75</v>
      </c>
      <c r="B29" s="323" t="s">
        <v>302</v>
      </c>
      <c r="C29" s="324" t="s">
        <v>253</v>
      </c>
    </row>
    <row r="30" spans="1:3" x14ac:dyDescent="0.2">
      <c r="A30" s="171" t="s">
        <v>117</v>
      </c>
      <c r="B30" s="323" t="s">
        <v>301</v>
      </c>
      <c r="C30" s="325">
        <v>0.77</v>
      </c>
    </row>
    <row r="31" spans="1:3" x14ac:dyDescent="0.2">
      <c r="A31" s="171" t="s">
        <v>194</v>
      </c>
      <c r="B31" s="323" t="s">
        <v>303</v>
      </c>
      <c r="C31" s="324" t="s">
        <v>254</v>
      </c>
    </row>
    <row r="32" spans="1:3" x14ac:dyDescent="0.2">
      <c r="A32" s="171" t="s">
        <v>73</v>
      </c>
      <c r="B32" s="323" t="s">
        <v>304</v>
      </c>
      <c r="C32" s="324" t="s">
        <v>272</v>
      </c>
    </row>
    <row r="33" spans="1:3" ht="13.5" thickBot="1" x14ac:dyDescent="0.25">
      <c r="A33" s="173" t="s">
        <v>71</v>
      </c>
      <c r="B33" s="323" t="s">
        <v>305</v>
      </c>
      <c r="C33" s="325">
        <v>92.06</v>
      </c>
    </row>
  </sheetData>
  <sortState ref="B1:C34">
    <sortCondition ref="B1:B34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5"/>
  <sheetViews>
    <sheetView workbookViewId="0"/>
  </sheetViews>
  <sheetFormatPr baseColWidth="10" defaultColWidth="11.5703125" defaultRowHeight="12.75" x14ac:dyDescent="0.2"/>
  <cols>
    <col min="3" max="3" width="2.42578125" customWidth="1"/>
    <col min="4" max="4" width="23.5703125" customWidth="1"/>
    <col min="5" max="5" width="21.85546875" customWidth="1"/>
    <col min="6" max="6" width="19.28515625" customWidth="1"/>
    <col min="7" max="7" width="14.85546875" customWidth="1"/>
    <col min="8" max="8" width="17.140625" customWidth="1"/>
    <col min="9" max="9" width="2.28515625" style="138" customWidth="1"/>
    <col min="10" max="10" width="5.140625" customWidth="1"/>
    <col min="11" max="15" width="9.7109375" customWidth="1"/>
  </cols>
  <sheetData>
    <row r="1" spans="4:9" ht="13.15" customHeight="1" x14ac:dyDescent="0.2">
      <c r="D1" s="135"/>
      <c r="E1" s="375" t="s">
        <v>216</v>
      </c>
      <c r="F1" s="375"/>
      <c r="G1" s="375"/>
      <c r="H1" s="376"/>
    </row>
    <row r="2" spans="4:9" ht="13.15" customHeight="1" x14ac:dyDescent="0.2">
      <c r="D2" s="136"/>
      <c r="E2" s="377"/>
      <c r="F2" s="377"/>
      <c r="G2" s="377"/>
      <c r="H2" s="378"/>
    </row>
    <row r="3" spans="4:9" ht="13.15" customHeight="1" x14ac:dyDescent="0.2">
      <c r="D3" s="136"/>
      <c r="E3" s="377"/>
      <c r="F3" s="377"/>
      <c r="G3" s="377"/>
      <c r="H3" s="378"/>
    </row>
    <row r="4" spans="4:9" ht="13.9" customHeight="1" thickBot="1" x14ac:dyDescent="0.25">
      <c r="D4" s="137"/>
      <c r="E4" s="379"/>
      <c r="F4" s="379"/>
      <c r="G4" s="379"/>
      <c r="H4" s="380"/>
    </row>
    <row r="5" spans="4:9" ht="13.9" customHeight="1" x14ac:dyDescent="0.2">
      <c r="D5" s="138"/>
      <c r="E5" s="138"/>
      <c r="F5" s="138"/>
      <c r="G5" s="138"/>
      <c r="H5" s="138"/>
    </row>
    <row r="6" spans="4:9" ht="36" customHeight="1" x14ac:dyDescent="0.2">
      <c r="D6" s="139" t="s">
        <v>188</v>
      </c>
      <c r="E6" s="382" t="s">
        <v>250</v>
      </c>
      <c r="F6" s="382"/>
      <c r="G6" s="382"/>
      <c r="H6" s="382"/>
    </row>
    <row r="7" spans="4:9" ht="9" customHeight="1" x14ac:dyDescent="0.2">
      <c r="D7" s="138"/>
      <c r="E7" s="138"/>
      <c r="F7" s="138"/>
      <c r="G7" s="138"/>
      <c r="H7" s="138"/>
    </row>
    <row r="8" spans="4:9" ht="15.6" customHeight="1" x14ac:dyDescent="0.2">
      <c r="D8" s="139" t="s">
        <v>146</v>
      </c>
      <c r="E8" s="150" t="s">
        <v>203</v>
      </c>
      <c r="F8" s="139" t="s">
        <v>189</v>
      </c>
      <c r="G8" s="150" t="s">
        <v>251</v>
      </c>
      <c r="H8" s="105"/>
      <c r="I8" s="160"/>
    </row>
    <row r="9" spans="4:9" ht="7.9" customHeight="1" x14ac:dyDescent="0.2">
      <c r="D9" s="138"/>
      <c r="E9" s="138"/>
      <c r="F9" s="138"/>
      <c r="G9" s="138"/>
      <c r="H9" s="138"/>
      <c r="I9" s="160"/>
    </row>
    <row r="10" spans="4:9" ht="15.6" customHeight="1" x14ac:dyDescent="0.2">
      <c r="D10" s="368" t="s">
        <v>217</v>
      </c>
      <c r="E10" s="368"/>
      <c r="F10" s="368"/>
      <c r="G10" s="368"/>
      <c r="H10" s="368"/>
      <c r="I10" s="160"/>
    </row>
    <row r="11" spans="4:9" ht="9" customHeight="1" x14ac:dyDescent="0.2">
      <c r="D11" s="138"/>
      <c r="E11" s="138"/>
      <c r="F11" s="138"/>
      <c r="G11" s="138"/>
      <c r="H11" s="138"/>
    </row>
    <row r="12" spans="4:9" ht="15.6" customHeight="1" x14ac:dyDescent="0.2">
      <c r="D12" s="139" t="s">
        <v>33</v>
      </c>
      <c r="E12" s="228" t="s">
        <v>191</v>
      </c>
      <c r="F12" s="106" t="s">
        <v>8</v>
      </c>
      <c r="G12" s="381" t="s">
        <v>192</v>
      </c>
      <c r="H12" s="381"/>
    </row>
    <row r="13" spans="4:9" ht="9" customHeight="1" x14ac:dyDescent="0.2">
      <c r="D13" s="138"/>
      <c r="E13" s="138"/>
      <c r="F13" s="140"/>
      <c r="G13" s="138"/>
      <c r="H13" s="138"/>
    </row>
    <row r="14" spans="4:9" ht="15.6" customHeight="1" x14ac:dyDescent="0.2">
      <c r="D14" s="106" t="s">
        <v>9</v>
      </c>
      <c r="E14" s="227" t="s">
        <v>193</v>
      </c>
      <c r="F14" s="106" t="s">
        <v>10</v>
      </c>
      <c r="G14" s="381" t="s">
        <v>204</v>
      </c>
      <c r="H14" s="381"/>
    </row>
    <row r="15" spans="4:9" ht="13.15" customHeight="1" x14ac:dyDescent="0.2">
      <c r="D15" s="138"/>
      <c r="E15" s="138"/>
      <c r="F15" s="138"/>
      <c r="G15" s="138"/>
      <c r="H15" s="138"/>
    </row>
    <row r="16" spans="4:9" ht="13.15" customHeight="1" x14ac:dyDescent="0.2">
      <c r="D16" s="374" t="s">
        <v>163</v>
      </c>
      <c r="E16" s="374"/>
      <c r="F16" s="374"/>
      <c r="G16" s="374"/>
      <c r="H16" s="374"/>
    </row>
    <row r="17" spans="1:15" ht="33.75" x14ac:dyDescent="0.2">
      <c r="A17" s="141" t="s">
        <v>151</v>
      </c>
      <c r="B17" s="141" t="s">
        <v>152</v>
      </c>
      <c r="D17" s="141" t="s">
        <v>218</v>
      </c>
      <c r="E17" s="142" t="s">
        <v>181</v>
      </c>
      <c r="F17" s="142" t="s">
        <v>182</v>
      </c>
      <c r="G17" s="141" t="s">
        <v>153</v>
      </c>
      <c r="H17" s="141" t="s">
        <v>154</v>
      </c>
      <c r="L17" s="218" t="s">
        <v>120</v>
      </c>
      <c r="M17" s="218" t="s">
        <v>227</v>
      </c>
      <c r="N17" s="218" t="s">
        <v>228</v>
      </c>
      <c r="O17" s="218" t="s">
        <v>229</v>
      </c>
    </row>
    <row r="18" spans="1:15" ht="13.9" customHeight="1" x14ac:dyDescent="0.2">
      <c r="A18" s="143">
        <v>43881</v>
      </c>
      <c r="B18" s="144">
        <v>0.45833333333333331</v>
      </c>
      <c r="D18" s="229"/>
      <c r="E18" s="145"/>
      <c r="F18" s="146"/>
      <c r="G18" s="147"/>
      <c r="H18" s="146"/>
      <c r="K18" s="218" t="s">
        <v>207</v>
      </c>
      <c r="L18" s="219">
        <f>MIN(E18:E41,E46:E69,E74:E97,E102:E125,E130:E153)</f>
        <v>0</v>
      </c>
      <c r="M18" s="219">
        <f>MIN(F18:F41,F46:F69,F74:F97,F102:F125,F130:F153)</f>
        <v>0</v>
      </c>
      <c r="N18" s="219">
        <f>MIN(G18:G41,G46:G69,G74:G97,G102:G125,G130:G153)</f>
        <v>0</v>
      </c>
      <c r="O18" s="219">
        <f>MIN(H18:H41,H46:H69,H74:H97,H102:H125,H130:H153)</f>
        <v>0</v>
      </c>
    </row>
    <row r="19" spans="1:15" x14ac:dyDescent="0.2">
      <c r="A19" s="143">
        <f>A18</f>
        <v>43881</v>
      </c>
      <c r="B19" s="144">
        <v>0.5</v>
      </c>
      <c r="D19" s="229"/>
      <c r="E19" s="145"/>
      <c r="F19" s="146"/>
      <c r="G19" s="147"/>
      <c r="H19" s="146"/>
      <c r="K19" s="218" t="s">
        <v>208</v>
      </c>
      <c r="L19" s="219">
        <f>MAX(E18:E41,E46:E69,E74:E97,E102:E125,E130:E153)</f>
        <v>0</v>
      </c>
      <c r="M19" s="219">
        <f>MAX(F18:F41,F46:F69,F74:F97,F102:F125,F130:F153)</f>
        <v>0</v>
      </c>
      <c r="N19" s="219">
        <f>MAX(G18:G41,G46:G69,G74:G97,G102:G125,G130:G153)</f>
        <v>0</v>
      </c>
      <c r="O19" s="219">
        <f>MAX(H18:H41,H46:H69,H74:H97,H102:H125,H130:H153)</f>
        <v>0</v>
      </c>
    </row>
    <row r="20" spans="1:15" x14ac:dyDescent="0.2">
      <c r="A20" s="143">
        <f t="shared" ref="A20:A41" si="0">A19</f>
        <v>43881</v>
      </c>
      <c r="B20" s="144">
        <v>0.54166666666666696</v>
      </c>
      <c r="D20" s="229"/>
      <c r="E20" s="145"/>
      <c r="F20" s="146"/>
      <c r="G20" s="147"/>
      <c r="H20" s="146"/>
      <c r="K20" s="218" t="s">
        <v>209</v>
      </c>
      <c r="L20" s="219" t="e">
        <f>AVERAGE(E18:E41,E46:E69,E74:E97,E102:E125,E130:E153)</f>
        <v>#DIV/0!</v>
      </c>
      <c r="M20" s="219" t="e">
        <f>AVERAGE(F18:F41,F46:F69,F74:F97,F102:F125,F130:F153)</f>
        <v>#DIV/0!</v>
      </c>
      <c r="N20" s="219" t="e">
        <f>AVERAGE(G18:G41,G46:G69,G74:G97,G102:G125,G130:G153)</f>
        <v>#DIV/0!</v>
      </c>
      <c r="O20" s="219" t="e">
        <f>AVERAGE(H18:H41,H46:H69,H74:H97,H102:H125,H130:H153)</f>
        <v>#DIV/0!</v>
      </c>
    </row>
    <row r="21" spans="1:15" x14ac:dyDescent="0.2">
      <c r="A21" s="143">
        <f t="shared" si="0"/>
        <v>43881</v>
      </c>
      <c r="B21" s="144">
        <v>0.58333333333333304</v>
      </c>
      <c r="D21" s="229"/>
      <c r="E21" s="145"/>
      <c r="F21" s="146"/>
      <c r="G21" s="147"/>
      <c r="H21" s="146"/>
      <c r="K21" s="218" t="s">
        <v>210</v>
      </c>
      <c r="L21" s="220" t="e">
        <f>STDEV(E18:E41,E46:E69,E74:E97,E102:E125,E130:E153)</f>
        <v>#DIV/0!</v>
      </c>
      <c r="M21" s="220" t="e">
        <f>STDEV(F18:F41,F46:F69,F74:F97,F102:F125,F130:F153)</f>
        <v>#DIV/0!</v>
      </c>
      <c r="N21" s="220" t="e">
        <f>STDEV(G18:G41,G46:G69,G74:G97,G102:G125,G130:G153)</f>
        <v>#DIV/0!</v>
      </c>
      <c r="O21" s="220" t="e">
        <f>STDEV(H18:H41,H46:H69,H74:H97,H102:H125,H130:H153)</f>
        <v>#DIV/0!</v>
      </c>
    </row>
    <row r="22" spans="1:15" x14ac:dyDescent="0.2">
      <c r="A22" s="143">
        <f t="shared" si="0"/>
        <v>43881</v>
      </c>
      <c r="B22" s="144">
        <v>0.625</v>
      </c>
      <c r="D22" s="229"/>
      <c r="E22" s="145"/>
      <c r="F22" s="146"/>
      <c r="G22" s="147"/>
      <c r="H22" s="146"/>
      <c r="K22" s="218" t="s">
        <v>211</v>
      </c>
      <c r="L22" s="221">
        <f>COUNT(E18:E41,E46:E69,E74:E97,E102:E125,E130:E153)</f>
        <v>0</v>
      </c>
      <c r="M22" s="221">
        <f>COUNT(F18:F41,F46:F69,F74:F97,F102:F125,F130:F153)</f>
        <v>0</v>
      </c>
      <c r="N22" s="221">
        <f>COUNT(G18:G41,G46:G69,G74:G97,G102:G125,G130:G153)</f>
        <v>0</v>
      </c>
      <c r="O22" s="221">
        <f>COUNT(H18:H41,H46:H69,H74:H97,H102:H125,H130:H153)</f>
        <v>0</v>
      </c>
    </row>
    <row r="23" spans="1:15" x14ac:dyDescent="0.2">
      <c r="A23" s="143">
        <f t="shared" si="0"/>
        <v>43881</v>
      </c>
      <c r="B23" s="144">
        <v>0.66666666666666596</v>
      </c>
      <c r="D23" s="229"/>
      <c r="E23" s="145"/>
      <c r="F23" s="146"/>
      <c r="G23" s="147"/>
      <c r="H23" s="146"/>
      <c r="K23" s="218" t="s">
        <v>212</v>
      </c>
      <c r="L23" s="222" t="e">
        <f>L21/SQRT(L22)</f>
        <v>#DIV/0!</v>
      </c>
      <c r="M23" s="222" t="e">
        <f t="shared" ref="M23:O23" si="1">M21/SQRT(M22)</f>
        <v>#DIV/0!</v>
      </c>
      <c r="N23" s="222" t="e">
        <f t="shared" si="1"/>
        <v>#DIV/0!</v>
      </c>
      <c r="O23" s="222" t="e">
        <f t="shared" si="1"/>
        <v>#DIV/0!</v>
      </c>
    </row>
    <row r="24" spans="1:15" x14ac:dyDescent="0.2">
      <c r="A24" s="143">
        <f t="shared" si="0"/>
        <v>43881</v>
      </c>
      <c r="B24" s="144">
        <v>0.70833333333333304</v>
      </c>
      <c r="D24" s="229"/>
      <c r="E24" s="145"/>
      <c r="F24" s="146"/>
      <c r="G24" s="147"/>
      <c r="H24" s="146"/>
    </row>
    <row r="25" spans="1:15" x14ac:dyDescent="0.2">
      <c r="A25" s="143">
        <f t="shared" si="0"/>
        <v>43881</v>
      </c>
      <c r="B25" s="144">
        <v>0.75</v>
      </c>
      <c r="D25" s="229"/>
      <c r="E25" s="145"/>
      <c r="F25" s="146"/>
      <c r="G25" s="147"/>
      <c r="H25" s="146"/>
    </row>
    <row r="26" spans="1:15" x14ac:dyDescent="0.2">
      <c r="A26" s="143">
        <f t="shared" si="0"/>
        <v>43881</v>
      </c>
      <c r="B26" s="144">
        <v>0.79166666666666596</v>
      </c>
      <c r="D26" s="229"/>
      <c r="E26" s="145"/>
      <c r="F26" s="146"/>
      <c r="G26" s="147"/>
      <c r="H26" s="146"/>
    </row>
    <row r="27" spans="1:15" x14ac:dyDescent="0.2">
      <c r="A27" s="143">
        <f t="shared" si="0"/>
        <v>43881</v>
      </c>
      <c r="B27" s="144">
        <v>0.83333333333333304</v>
      </c>
      <c r="D27" s="229"/>
      <c r="E27" s="145"/>
      <c r="F27" s="146"/>
      <c r="G27" s="147"/>
      <c r="H27" s="146"/>
    </row>
    <row r="28" spans="1:15" x14ac:dyDescent="0.2">
      <c r="A28" s="143">
        <f t="shared" si="0"/>
        <v>43881</v>
      </c>
      <c r="B28" s="144">
        <v>0.875</v>
      </c>
      <c r="D28" s="229"/>
      <c r="E28" s="145"/>
      <c r="F28" s="146"/>
      <c r="G28" s="147"/>
      <c r="H28" s="146"/>
    </row>
    <row r="29" spans="1:15" x14ac:dyDescent="0.2">
      <c r="A29" s="143">
        <f t="shared" si="0"/>
        <v>43881</v>
      </c>
      <c r="B29" s="144">
        <v>0.91666666666666696</v>
      </c>
      <c r="D29" s="229"/>
      <c r="E29" s="145"/>
      <c r="F29" s="146"/>
      <c r="G29" s="147"/>
      <c r="H29" s="146"/>
    </row>
    <row r="30" spans="1:15" x14ac:dyDescent="0.2">
      <c r="A30" s="143">
        <f t="shared" si="0"/>
        <v>43881</v>
      </c>
      <c r="B30" s="144">
        <v>0.95833333333333304</v>
      </c>
      <c r="D30" s="229"/>
      <c r="E30" s="145"/>
      <c r="F30" s="146"/>
      <c r="G30" s="147"/>
      <c r="H30" s="146"/>
    </row>
    <row r="31" spans="1:15" x14ac:dyDescent="0.2">
      <c r="A31" s="143">
        <f>A30</f>
        <v>43881</v>
      </c>
      <c r="B31" s="144">
        <v>1</v>
      </c>
      <c r="D31" s="229"/>
      <c r="E31" s="145"/>
      <c r="F31" s="146"/>
      <c r="G31" s="147"/>
      <c r="H31" s="146"/>
    </row>
    <row r="32" spans="1:15" x14ac:dyDescent="0.2">
      <c r="A32" s="143">
        <f t="shared" si="0"/>
        <v>43881</v>
      </c>
      <c r="B32" s="144">
        <v>1.0416666666666701</v>
      </c>
      <c r="D32" s="229"/>
      <c r="E32" s="145"/>
      <c r="F32" s="146"/>
      <c r="G32" s="147"/>
      <c r="H32" s="146"/>
    </row>
    <row r="33" spans="1:8" x14ac:dyDescent="0.2">
      <c r="A33" s="143">
        <f t="shared" si="0"/>
        <v>43881</v>
      </c>
      <c r="B33" s="144">
        <v>1.0833333333333299</v>
      </c>
      <c r="D33" s="229"/>
      <c r="E33" s="145"/>
      <c r="F33" s="146"/>
      <c r="G33" s="147"/>
      <c r="H33" s="146"/>
    </row>
    <row r="34" spans="1:8" x14ac:dyDescent="0.2">
      <c r="A34" s="143">
        <f t="shared" si="0"/>
        <v>43881</v>
      </c>
      <c r="B34" s="144">
        <v>1.125</v>
      </c>
      <c r="D34" s="229"/>
      <c r="E34" s="145"/>
      <c r="F34" s="146"/>
      <c r="G34" s="147"/>
      <c r="H34" s="146"/>
    </row>
    <row r="35" spans="1:8" x14ac:dyDescent="0.2">
      <c r="A35" s="143">
        <f t="shared" si="0"/>
        <v>43881</v>
      </c>
      <c r="B35" s="144">
        <v>1.1666666666666701</v>
      </c>
      <c r="D35" s="229"/>
      <c r="E35" s="145"/>
      <c r="F35" s="146"/>
      <c r="G35" s="147"/>
      <c r="H35" s="146"/>
    </row>
    <row r="36" spans="1:8" x14ac:dyDescent="0.2">
      <c r="A36" s="143">
        <f t="shared" si="0"/>
        <v>43881</v>
      </c>
      <c r="B36" s="144">
        <v>1.2083333333333299</v>
      </c>
      <c r="D36" s="229"/>
      <c r="E36" s="145"/>
      <c r="F36" s="146"/>
      <c r="G36" s="147"/>
      <c r="H36" s="146"/>
    </row>
    <row r="37" spans="1:8" x14ac:dyDescent="0.2">
      <c r="A37" s="143">
        <f t="shared" si="0"/>
        <v>43881</v>
      </c>
      <c r="B37" s="144">
        <v>1.25</v>
      </c>
      <c r="D37" s="229"/>
      <c r="E37" s="145"/>
      <c r="F37" s="146"/>
      <c r="G37" s="147"/>
      <c r="H37" s="146"/>
    </row>
    <row r="38" spans="1:8" x14ac:dyDescent="0.2">
      <c r="A38" s="143">
        <f t="shared" si="0"/>
        <v>43881</v>
      </c>
      <c r="B38" s="144">
        <v>1.2916666666666701</v>
      </c>
      <c r="D38" s="229"/>
      <c r="E38" s="145"/>
      <c r="F38" s="146"/>
      <c r="G38" s="147"/>
      <c r="H38" s="146"/>
    </row>
    <row r="39" spans="1:8" x14ac:dyDescent="0.2">
      <c r="A39" s="143">
        <f t="shared" si="0"/>
        <v>43881</v>
      </c>
      <c r="B39" s="144">
        <v>1.3333333333333299</v>
      </c>
      <c r="D39" s="229"/>
      <c r="E39" s="145"/>
      <c r="F39" s="146"/>
      <c r="G39" s="147"/>
      <c r="H39" s="146"/>
    </row>
    <row r="40" spans="1:8" x14ac:dyDescent="0.2">
      <c r="A40" s="143">
        <f t="shared" si="0"/>
        <v>43881</v>
      </c>
      <c r="B40" s="144">
        <v>1.375</v>
      </c>
      <c r="D40" s="229"/>
      <c r="E40" s="145"/>
      <c r="F40" s="146"/>
      <c r="G40" s="147"/>
      <c r="H40" s="146"/>
    </row>
    <row r="41" spans="1:8" x14ac:dyDescent="0.2">
      <c r="A41" s="143">
        <f t="shared" si="0"/>
        <v>43881</v>
      </c>
      <c r="B41" s="144">
        <v>1.4166666666666701</v>
      </c>
      <c r="D41" s="229"/>
      <c r="E41" s="145"/>
      <c r="F41" s="146"/>
      <c r="G41" s="147"/>
      <c r="H41" s="146"/>
    </row>
    <row r="42" spans="1:8" x14ac:dyDescent="0.2">
      <c r="D42" s="226" t="s">
        <v>172</v>
      </c>
      <c r="E42" s="149" t="e">
        <f>AVERAGE(E18:E41)</f>
        <v>#DIV/0!</v>
      </c>
      <c r="F42" s="149" t="e">
        <f>AVERAGE(F18:F41)</f>
        <v>#DIV/0!</v>
      </c>
      <c r="G42" s="149" t="e">
        <f>AVERAGE(G18:G41)</f>
        <v>#DIV/0!</v>
      </c>
      <c r="H42" s="149" t="e">
        <f>AVERAGE(H18:H41)</f>
        <v>#DIV/0!</v>
      </c>
    </row>
    <row r="43" spans="1:8" ht="13.9" customHeight="1" x14ac:dyDescent="0.2">
      <c r="D43" s="138"/>
      <c r="E43" s="138"/>
      <c r="F43" s="138"/>
      <c r="G43" s="138"/>
      <c r="H43" s="138"/>
    </row>
    <row r="44" spans="1:8" ht="13.15" customHeight="1" x14ac:dyDescent="0.2">
      <c r="D44" s="374" t="s">
        <v>164</v>
      </c>
      <c r="E44" s="374"/>
      <c r="F44" s="374"/>
      <c r="G44" s="374"/>
      <c r="H44" s="374"/>
    </row>
    <row r="45" spans="1:8" ht="33.75" x14ac:dyDescent="0.2">
      <c r="A45" s="142" t="s">
        <v>151</v>
      </c>
      <c r="B45" s="142" t="s">
        <v>152</v>
      </c>
      <c r="D45" s="142" t="s">
        <v>151</v>
      </c>
      <c r="E45" s="142" t="s">
        <v>181</v>
      </c>
      <c r="F45" s="142" t="s">
        <v>182</v>
      </c>
      <c r="G45" s="142" t="s">
        <v>153</v>
      </c>
      <c r="H45" s="142" t="s">
        <v>154</v>
      </c>
    </row>
    <row r="46" spans="1:8" ht="13.9" customHeight="1" x14ac:dyDescent="0.2">
      <c r="A46" s="143" t="e">
        <f>#REF!+4</f>
        <v>#REF!</v>
      </c>
      <c r="B46" s="148">
        <v>0.45833333333333331</v>
      </c>
      <c r="D46" s="229"/>
      <c r="E46" s="145"/>
      <c r="F46" s="146"/>
      <c r="G46" s="147"/>
      <c r="H46" s="146"/>
    </row>
    <row r="47" spans="1:8" x14ac:dyDescent="0.2">
      <c r="A47" s="143" t="e">
        <f>A46</f>
        <v>#REF!</v>
      </c>
      <c r="B47" s="144">
        <v>0.5</v>
      </c>
      <c r="D47" s="229"/>
      <c r="E47" s="145"/>
      <c r="F47" s="146"/>
      <c r="G47" s="147"/>
      <c r="H47" s="146"/>
    </row>
    <row r="48" spans="1:8" x14ac:dyDescent="0.2">
      <c r="A48" s="143" t="e">
        <f t="shared" ref="A48:A69" si="2">A47</f>
        <v>#REF!</v>
      </c>
      <c r="B48" s="148">
        <v>0.54166666666666696</v>
      </c>
      <c r="D48" s="229"/>
      <c r="E48" s="145"/>
      <c r="F48" s="146"/>
      <c r="G48" s="147"/>
      <c r="H48" s="146"/>
    </row>
    <row r="49" spans="1:8" x14ac:dyDescent="0.2">
      <c r="A49" s="143" t="e">
        <f t="shared" si="2"/>
        <v>#REF!</v>
      </c>
      <c r="B49" s="144">
        <v>0.58333333333333304</v>
      </c>
      <c r="D49" s="229"/>
      <c r="E49" s="145"/>
      <c r="F49" s="146"/>
      <c r="G49" s="147"/>
      <c r="H49" s="146"/>
    </row>
    <row r="50" spans="1:8" x14ac:dyDescent="0.2">
      <c r="A50" s="143" t="e">
        <f t="shared" si="2"/>
        <v>#REF!</v>
      </c>
      <c r="B50" s="148">
        <v>0.625</v>
      </c>
      <c r="D50" s="229"/>
      <c r="E50" s="145"/>
      <c r="F50" s="146"/>
      <c r="G50" s="147"/>
      <c r="H50" s="146"/>
    </row>
    <row r="51" spans="1:8" x14ac:dyDescent="0.2">
      <c r="A51" s="143" t="e">
        <f t="shared" si="2"/>
        <v>#REF!</v>
      </c>
      <c r="B51" s="144">
        <v>0.66666666666666596</v>
      </c>
      <c r="D51" s="229"/>
      <c r="E51" s="145"/>
      <c r="F51" s="146"/>
      <c r="G51" s="147"/>
      <c r="H51" s="146"/>
    </row>
    <row r="52" spans="1:8" x14ac:dyDescent="0.2">
      <c r="A52" s="143" t="e">
        <f t="shared" si="2"/>
        <v>#REF!</v>
      </c>
      <c r="B52" s="148">
        <v>0.70833333333333304</v>
      </c>
      <c r="D52" s="229"/>
      <c r="E52" s="145"/>
      <c r="F52" s="146"/>
      <c r="G52" s="147"/>
      <c r="H52" s="146"/>
    </row>
    <row r="53" spans="1:8" x14ac:dyDescent="0.2">
      <c r="A53" s="143" t="e">
        <f t="shared" si="2"/>
        <v>#REF!</v>
      </c>
      <c r="B53" s="144">
        <v>0.75</v>
      </c>
      <c r="D53" s="229"/>
      <c r="E53" s="145"/>
      <c r="F53" s="146"/>
      <c r="G53" s="147"/>
      <c r="H53" s="146"/>
    </row>
    <row r="54" spans="1:8" x14ac:dyDescent="0.2">
      <c r="A54" s="143" t="e">
        <f t="shared" si="2"/>
        <v>#REF!</v>
      </c>
      <c r="B54" s="148">
        <v>0.79166666666666596</v>
      </c>
      <c r="D54" s="229"/>
      <c r="E54" s="145"/>
      <c r="F54" s="146"/>
      <c r="G54" s="147"/>
      <c r="H54" s="146"/>
    </row>
    <row r="55" spans="1:8" x14ac:dyDescent="0.2">
      <c r="A55" s="143" t="e">
        <f t="shared" si="2"/>
        <v>#REF!</v>
      </c>
      <c r="B55" s="144">
        <v>0.83333333333333304</v>
      </c>
      <c r="D55" s="229"/>
      <c r="E55" s="145"/>
      <c r="F55" s="146"/>
      <c r="G55" s="147"/>
      <c r="H55" s="146"/>
    </row>
    <row r="56" spans="1:8" x14ac:dyDescent="0.2">
      <c r="A56" s="143" t="e">
        <f t="shared" si="2"/>
        <v>#REF!</v>
      </c>
      <c r="B56" s="148">
        <v>0.875</v>
      </c>
      <c r="D56" s="229"/>
      <c r="E56" s="145"/>
      <c r="F56" s="146"/>
      <c r="G56" s="147"/>
      <c r="H56" s="146"/>
    </row>
    <row r="57" spans="1:8" x14ac:dyDescent="0.2">
      <c r="A57" s="143" t="e">
        <f t="shared" si="2"/>
        <v>#REF!</v>
      </c>
      <c r="B57" s="144">
        <v>0.91666666666666696</v>
      </c>
      <c r="D57" s="229"/>
      <c r="E57" s="145"/>
      <c r="F57" s="146"/>
      <c r="G57" s="147"/>
      <c r="H57" s="146"/>
    </row>
    <row r="58" spans="1:8" x14ac:dyDescent="0.2">
      <c r="A58" s="143" t="e">
        <f t="shared" si="2"/>
        <v>#REF!</v>
      </c>
      <c r="B58" s="148">
        <v>0.95833333333333304</v>
      </c>
      <c r="D58" s="229"/>
      <c r="E58" s="145"/>
      <c r="F58" s="146"/>
      <c r="G58" s="147"/>
      <c r="H58" s="146"/>
    </row>
    <row r="59" spans="1:8" x14ac:dyDescent="0.2">
      <c r="A59" s="143" t="e">
        <f>A58</f>
        <v>#REF!</v>
      </c>
      <c r="B59" s="144">
        <v>1</v>
      </c>
      <c r="D59" s="229"/>
      <c r="E59" s="145"/>
      <c r="F59" s="146"/>
      <c r="G59" s="147"/>
      <c r="H59" s="146"/>
    </row>
    <row r="60" spans="1:8" x14ac:dyDescent="0.2">
      <c r="A60" s="143" t="e">
        <f t="shared" si="2"/>
        <v>#REF!</v>
      </c>
      <c r="B60" s="148">
        <v>1.0416666666666701</v>
      </c>
      <c r="D60" s="229"/>
      <c r="E60" s="145"/>
      <c r="F60" s="146"/>
      <c r="G60" s="147"/>
      <c r="H60" s="146"/>
    </row>
    <row r="61" spans="1:8" x14ac:dyDescent="0.2">
      <c r="A61" s="143" t="e">
        <f t="shared" si="2"/>
        <v>#REF!</v>
      </c>
      <c r="B61" s="144">
        <v>1.0833333333333299</v>
      </c>
      <c r="D61" s="229"/>
      <c r="E61" s="145"/>
      <c r="F61" s="146"/>
      <c r="G61" s="147"/>
      <c r="H61" s="146"/>
    </row>
    <row r="62" spans="1:8" x14ac:dyDescent="0.2">
      <c r="A62" s="143" t="e">
        <f t="shared" si="2"/>
        <v>#REF!</v>
      </c>
      <c r="B62" s="148">
        <v>1.125</v>
      </c>
      <c r="D62" s="229"/>
      <c r="E62" s="145"/>
      <c r="F62" s="146"/>
      <c r="G62" s="147"/>
      <c r="H62" s="146"/>
    </row>
    <row r="63" spans="1:8" x14ac:dyDescent="0.2">
      <c r="A63" s="143" t="e">
        <f t="shared" si="2"/>
        <v>#REF!</v>
      </c>
      <c r="B63" s="144">
        <v>1.1666666666666701</v>
      </c>
      <c r="D63" s="229"/>
      <c r="E63" s="145"/>
      <c r="F63" s="146"/>
      <c r="G63" s="147"/>
      <c r="H63" s="146"/>
    </row>
    <row r="64" spans="1:8" x14ac:dyDescent="0.2">
      <c r="A64" s="143" t="e">
        <f t="shared" si="2"/>
        <v>#REF!</v>
      </c>
      <c r="B64" s="148">
        <v>1.2083333333333299</v>
      </c>
      <c r="D64" s="229"/>
      <c r="E64" s="145"/>
      <c r="F64" s="146"/>
      <c r="G64" s="147"/>
      <c r="H64" s="146"/>
    </row>
    <row r="65" spans="1:8" x14ac:dyDescent="0.2">
      <c r="A65" s="143" t="e">
        <f t="shared" si="2"/>
        <v>#REF!</v>
      </c>
      <c r="B65" s="144">
        <v>1.25</v>
      </c>
      <c r="D65" s="229"/>
      <c r="E65" s="145"/>
      <c r="F65" s="146"/>
      <c r="G65" s="147"/>
      <c r="H65" s="146"/>
    </row>
    <row r="66" spans="1:8" x14ac:dyDescent="0.2">
      <c r="A66" s="143" t="e">
        <f t="shared" si="2"/>
        <v>#REF!</v>
      </c>
      <c r="B66" s="148">
        <v>1.2916666666666701</v>
      </c>
      <c r="D66" s="229"/>
      <c r="E66" s="145"/>
      <c r="F66" s="146"/>
      <c r="G66" s="147"/>
      <c r="H66" s="146"/>
    </row>
    <row r="67" spans="1:8" x14ac:dyDescent="0.2">
      <c r="A67" s="143" t="e">
        <f t="shared" si="2"/>
        <v>#REF!</v>
      </c>
      <c r="B67" s="144">
        <v>1.3333333333333299</v>
      </c>
      <c r="D67" s="229"/>
      <c r="E67" s="145"/>
      <c r="F67" s="146"/>
      <c r="G67" s="147"/>
      <c r="H67" s="146"/>
    </row>
    <row r="68" spans="1:8" x14ac:dyDescent="0.2">
      <c r="A68" s="143" t="e">
        <f t="shared" si="2"/>
        <v>#REF!</v>
      </c>
      <c r="B68" s="148">
        <v>1.375</v>
      </c>
      <c r="D68" s="229"/>
      <c r="E68" s="145"/>
      <c r="F68" s="146"/>
      <c r="G68" s="147"/>
      <c r="H68" s="146"/>
    </row>
    <row r="69" spans="1:8" x14ac:dyDescent="0.2">
      <c r="A69" s="143" t="e">
        <f t="shared" si="2"/>
        <v>#REF!</v>
      </c>
      <c r="B69" s="144">
        <v>1.4166666666666701</v>
      </c>
      <c r="D69" s="229"/>
      <c r="E69" s="145"/>
      <c r="F69" s="146"/>
      <c r="G69" s="147"/>
      <c r="H69" s="146"/>
    </row>
    <row r="70" spans="1:8" x14ac:dyDescent="0.2">
      <c r="D70" s="226" t="s">
        <v>165</v>
      </c>
      <c r="E70" s="149" t="e">
        <f>AVERAGE(E46:E69)</f>
        <v>#DIV/0!</v>
      </c>
      <c r="F70" s="149" t="e">
        <f>AVERAGE(F46:F69)</f>
        <v>#DIV/0!</v>
      </c>
      <c r="G70" s="149" t="e">
        <f>AVERAGE(G46:G69)</f>
        <v>#DIV/0!</v>
      </c>
      <c r="H70" s="149" t="e">
        <f>AVERAGE(H46:H69)</f>
        <v>#DIV/0!</v>
      </c>
    </row>
    <row r="71" spans="1:8" x14ac:dyDescent="0.2">
      <c r="D71" s="138"/>
      <c r="E71" s="138"/>
      <c r="F71" s="138"/>
      <c r="G71" s="138"/>
      <c r="H71" s="138"/>
    </row>
    <row r="72" spans="1:8" ht="13.15" customHeight="1" x14ac:dyDescent="0.2">
      <c r="D72" s="374" t="s">
        <v>167</v>
      </c>
      <c r="E72" s="374"/>
      <c r="F72" s="374"/>
      <c r="G72" s="374"/>
      <c r="H72" s="374"/>
    </row>
    <row r="73" spans="1:8" ht="33.75" x14ac:dyDescent="0.2">
      <c r="A73" s="142" t="s">
        <v>151</v>
      </c>
      <c r="B73" s="142" t="s">
        <v>152</v>
      </c>
      <c r="D73" s="142" t="s">
        <v>151</v>
      </c>
      <c r="E73" s="142" t="s">
        <v>181</v>
      </c>
      <c r="F73" s="142" t="s">
        <v>182</v>
      </c>
      <c r="G73" s="142" t="s">
        <v>153</v>
      </c>
      <c r="H73" s="142" t="s">
        <v>154</v>
      </c>
    </row>
    <row r="74" spans="1:8" ht="13.9" customHeight="1" x14ac:dyDescent="0.2">
      <c r="A74" s="143" t="e">
        <f>#REF!+1</f>
        <v>#REF!</v>
      </c>
      <c r="B74" s="148">
        <v>0.45833333333333331</v>
      </c>
      <c r="D74" s="229"/>
      <c r="E74" s="145"/>
      <c r="F74" s="146"/>
      <c r="G74" s="147"/>
      <c r="H74" s="146"/>
    </row>
    <row r="75" spans="1:8" x14ac:dyDescent="0.2">
      <c r="A75" s="143" t="e">
        <f>A74</f>
        <v>#REF!</v>
      </c>
      <c r="B75" s="144">
        <v>0.5</v>
      </c>
      <c r="D75" s="229"/>
      <c r="E75" s="145"/>
      <c r="F75" s="146"/>
      <c r="G75" s="147"/>
      <c r="H75" s="146"/>
    </row>
    <row r="76" spans="1:8" x14ac:dyDescent="0.2">
      <c r="A76" s="143" t="e">
        <f t="shared" ref="A76:A97" si="3">A75</f>
        <v>#REF!</v>
      </c>
      <c r="B76" s="148">
        <v>0.54166666666666696</v>
      </c>
      <c r="D76" s="229"/>
      <c r="E76" s="145"/>
      <c r="F76" s="146"/>
      <c r="G76" s="147"/>
      <c r="H76" s="146"/>
    </row>
    <row r="77" spans="1:8" x14ac:dyDescent="0.2">
      <c r="A77" s="143" t="e">
        <f t="shared" si="3"/>
        <v>#REF!</v>
      </c>
      <c r="B77" s="144">
        <v>0.58333333333333304</v>
      </c>
      <c r="D77" s="229"/>
      <c r="E77" s="145"/>
      <c r="F77" s="146"/>
      <c r="G77" s="147"/>
      <c r="H77" s="146"/>
    </row>
    <row r="78" spans="1:8" x14ac:dyDescent="0.2">
      <c r="A78" s="143" t="e">
        <f t="shared" si="3"/>
        <v>#REF!</v>
      </c>
      <c r="B78" s="148">
        <v>0.625</v>
      </c>
      <c r="D78" s="229"/>
      <c r="E78" s="145"/>
      <c r="F78" s="146"/>
      <c r="G78" s="147"/>
      <c r="H78" s="146"/>
    </row>
    <row r="79" spans="1:8" x14ac:dyDescent="0.2">
      <c r="A79" s="143" t="e">
        <f t="shared" si="3"/>
        <v>#REF!</v>
      </c>
      <c r="B79" s="144">
        <v>0.66666666666666596</v>
      </c>
      <c r="D79" s="229"/>
      <c r="E79" s="145"/>
      <c r="F79" s="146"/>
      <c r="G79" s="147"/>
      <c r="H79" s="146"/>
    </row>
    <row r="80" spans="1:8" x14ac:dyDescent="0.2">
      <c r="A80" s="143" t="e">
        <f t="shared" si="3"/>
        <v>#REF!</v>
      </c>
      <c r="B80" s="148">
        <v>0.70833333333333304</v>
      </c>
      <c r="D80" s="229"/>
      <c r="E80" s="145"/>
      <c r="F80" s="146"/>
      <c r="G80" s="147"/>
      <c r="H80" s="146"/>
    </row>
    <row r="81" spans="1:8" x14ac:dyDescent="0.2">
      <c r="A81" s="143" t="e">
        <f t="shared" si="3"/>
        <v>#REF!</v>
      </c>
      <c r="B81" s="144">
        <v>0.75</v>
      </c>
      <c r="D81" s="229"/>
      <c r="E81" s="145"/>
      <c r="F81" s="146"/>
      <c r="G81" s="147"/>
      <c r="H81" s="146"/>
    </row>
    <row r="82" spans="1:8" x14ac:dyDescent="0.2">
      <c r="A82" s="143" t="e">
        <f t="shared" si="3"/>
        <v>#REF!</v>
      </c>
      <c r="B82" s="148">
        <v>0.79166666666666596</v>
      </c>
      <c r="D82" s="229"/>
      <c r="E82" s="145"/>
      <c r="F82" s="146"/>
      <c r="G82" s="147"/>
      <c r="H82" s="146"/>
    </row>
    <row r="83" spans="1:8" x14ac:dyDescent="0.2">
      <c r="A83" s="143" t="e">
        <f t="shared" si="3"/>
        <v>#REF!</v>
      </c>
      <c r="B83" s="144">
        <v>0.83333333333333304</v>
      </c>
      <c r="D83" s="229"/>
      <c r="E83" s="145"/>
      <c r="F83" s="146"/>
      <c r="G83" s="147"/>
      <c r="H83" s="146"/>
    </row>
    <row r="84" spans="1:8" x14ac:dyDescent="0.2">
      <c r="A84" s="143" t="e">
        <f t="shared" si="3"/>
        <v>#REF!</v>
      </c>
      <c r="B84" s="148">
        <v>0.875</v>
      </c>
      <c r="D84" s="229"/>
      <c r="E84" s="145"/>
      <c r="F84" s="146"/>
      <c r="G84" s="147"/>
      <c r="H84" s="146"/>
    </row>
    <row r="85" spans="1:8" x14ac:dyDescent="0.2">
      <c r="A85" s="143" t="e">
        <f t="shared" si="3"/>
        <v>#REF!</v>
      </c>
      <c r="B85" s="144">
        <v>0.91666666666666696</v>
      </c>
      <c r="D85" s="229"/>
      <c r="E85" s="145"/>
      <c r="F85" s="146"/>
      <c r="G85" s="147"/>
      <c r="H85" s="146"/>
    </row>
    <row r="86" spans="1:8" x14ac:dyDescent="0.2">
      <c r="A86" s="143" t="e">
        <f t="shared" si="3"/>
        <v>#REF!</v>
      </c>
      <c r="B86" s="148">
        <v>0.95833333333333304</v>
      </c>
      <c r="D86" s="229"/>
      <c r="E86" s="145"/>
      <c r="F86" s="146"/>
      <c r="G86" s="147"/>
      <c r="H86" s="146"/>
    </row>
    <row r="87" spans="1:8" x14ac:dyDescent="0.2">
      <c r="A87" s="143" t="e">
        <f>A86</f>
        <v>#REF!</v>
      </c>
      <c r="B87" s="144">
        <v>1</v>
      </c>
      <c r="D87" s="229"/>
      <c r="E87" s="145"/>
      <c r="F87" s="146"/>
      <c r="G87" s="147"/>
      <c r="H87" s="146"/>
    </row>
    <row r="88" spans="1:8" x14ac:dyDescent="0.2">
      <c r="A88" s="143" t="e">
        <f t="shared" si="3"/>
        <v>#REF!</v>
      </c>
      <c r="B88" s="148">
        <v>1.0416666666666701</v>
      </c>
      <c r="D88" s="229"/>
      <c r="E88" s="145"/>
      <c r="F88" s="146"/>
      <c r="G88" s="147"/>
      <c r="H88" s="146"/>
    </row>
    <row r="89" spans="1:8" x14ac:dyDescent="0.2">
      <c r="A89" s="143" t="e">
        <f t="shared" si="3"/>
        <v>#REF!</v>
      </c>
      <c r="B89" s="144">
        <v>1.0833333333333299</v>
      </c>
      <c r="D89" s="229"/>
      <c r="E89" s="145"/>
      <c r="F89" s="146"/>
      <c r="G89" s="147"/>
      <c r="H89" s="146"/>
    </row>
    <row r="90" spans="1:8" x14ac:dyDescent="0.2">
      <c r="A90" s="143" t="e">
        <f>A89</f>
        <v>#REF!</v>
      </c>
      <c r="B90" s="148">
        <v>1.125</v>
      </c>
      <c r="D90" s="229"/>
      <c r="E90" s="145"/>
      <c r="F90" s="146"/>
      <c r="G90" s="147"/>
      <c r="H90" s="146"/>
    </row>
    <row r="91" spans="1:8" x14ac:dyDescent="0.2">
      <c r="A91" s="143" t="e">
        <f t="shared" si="3"/>
        <v>#REF!</v>
      </c>
      <c r="B91" s="144">
        <v>1.1666666666666701</v>
      </c>
      <c r="D91" s="229"/>
      <c r="E91" s="145"/>
      <c r="F91" s="146"/>
      <c r="G91" s="147"/>
      <c r="H91" s="146"/>
    </row>
    <row r="92" spans="1:8" x14ac:dyDescent="0.2">
      <c r="A92" s="143" t="e">
        <f t="shared" si="3"/>
        <v>#REF!</v>
      </c>
      <c r="B92" s="148">
        <v>1.2083333333333299</v>
      </c>
      <c r="D92" s="229"/>
      <c r="E92" s="145"/>
      <c r="F92" s="146"/>
      <c r="G92" s="147"/>
      <c r="H92" s="146"/>
    </row>
    <row r="93" spans="1:8" x14ac:dyDescent="0.2">
      <c r="A93" s="143" t="e">
        <f t="shared" si="3"/>
        <v>#REF!</v>
      </c>
      <c r="B93" s="144">
        <v>1.25</v>
      </c>
      <c r="D93" s="229"/>
      <c r="E93" s="145"/>
      <c r="F93" s="146"/>
      <c r="G93" s="147"/>
      <c r="H93" s="146"/>
    </row>
    <row r="94" spans="1:8" x14ac:dyDescent="0.2">
      <c r="A94" s="143" t="e">
        <f t="shared" si="3"/>
        <v>#REF!</v>
      </c>
      <c r="B94" s="148">
        <v>1.2916666666666701</v>
      </c>
      <c r="D94" s="229"/>
      <c r="E94" s="145"/>
      <c r="F94" s="146"/>
      <c r="G94" s="147"/>
      <c r="H94" s="146"/>
    </row>
    <row r="95" spans="1:8" x14ac:dyDescent="0.2">
      <c r="A95" s="143" t="e">
        <f t="shared" si="3"/>
        <v>#REF!</v>
      </c>
      <c r="B95" s="144">
        <v>1.3333333333333299</v>
      </c>
      <c r="D95" s="229"/>
      <c r="E95" s="145"/>
      <c r="F95" s="146"/>
      <c r="G95" s="147"/>
      <c r="H95" s="146"/>
    </row>
    <row r="96" spans="1:8" x14ac:dyDescent="0.2">
      <c r="A96" s="143" t="e">
        <f t="shared" si="3"/>
        <v>#REF!</v>
      </c>
      <c r="B96" s="148">
        <v>1.375</v>
      </c>
      <c r="D96" s="229"/>
      <c r="E96" s="145"/>
      <c r="F96" s="146"/>
      <c r="G96" s="147"/>
      <c r="H96" s="146"/>
    </row>
    <row r="97" spans="1:8" x14ac:dyDescent="0.2">
      <c r="A97" s="143" t="e">
        <f t="shared" si="3"/>
        <v>#REF!</v>
      </c>
      <c r="B97" s="144">
        <v>1.4166666666666701</v>
      </c>
      <c r="D97" s="229"/>
      <c r="E97" s="145"/>
      <c r="F97" s="146"/>
      <c r="G97" s="147"/>
      <c r="H97" s="146"/>
    </row>
    <row r="98" spans="1:8" x14ac:dyDescent="0.2">
      <c r="D98" s="226" t="s">
        <v>166</v>
      </c>
      <c r="E98" s="149" t="e">
        <f>AVERAGE(E74:E97)</f>
        <v>#DIV/0!</v>
      </c>
      <c r="F98" s="149" t="e">
        <f>AVERAGE(F74:F97)</f>
        <v>#DIV/0!</v>
      </c>
      <c r="G98" s="149" t="e">
        <f>AVERAGE(G74:G97)</f>
        <v>#DIV/0!</v>
      </c>
      <c r="H98" s="149" t="e">
        <f>AVERAGE(H74:H97)</f>
        <v>#DIV/0!</v>
      </c>
    </row>
    <row r="99" spans="1:8" x14ac:dyDescent="0.2">
      <c r="D99" s="138"/>
      <c r="E99" s="138"/>
      <c r="F99" s="138"/>
      <c r="G99" s="138"/>
      <c r="H99" s="138"/>
    </row>
    <row r="100" spans="1:8" ht="13.15" customHeight="1" x14ac:dyDescent="0.2">
      <c r="D100" s="374" t="s">
        <v>168</v>
      </c>
      <c r="E100" s="374"/>
      <c r="F100" s="374"/>
      <c r="G100" s="374"/>
      <c r="H100" s="374"/>
    </row>
    <row r="101" spans="1:8" ht="33.75" x14ac:dyDescent="0.2">
      <c r="A101" s="142" t="s">
        <v>151</v>
      </c>
      <c r="B101" s="142" t="s">
        <v>152</v>
      </c>
      <c r="D101" s="142" t="s">
        <v>151</v>
      </c>
      <c r="E101" s="142" t="s">
        <v>181</v>
      </c>
      <c r="F101" s="142" t="s">
        <v>182</v>
      </c>
      <c r="G101" s="142" t="s">
        <v>153</v>
      </c>
      <c r="H101" s="142" t="s">
        <v>154</v>
      </c>
    </row>
    <row r="102" spans="1:8" ht="13.9" customHeight="1" x14ac:dyDescent="0.2">
      <c r="A102" s="143" t="e">
        <f>#REF!+1</f>
        <v>#REF!</v>
      </c>
      <c r="B102" s="144">
        <v>0.45833333333333331</v>
      </c>
      <c r="D102" s="229"/>
      <c r="E102" s="145"/>
      <c r="F102" s="146"/>
      <c r="G102" s="147"/>
      <c r="H102" s="146"/>
    </row>
    <row r="103" spans="1:8" x14ac:dyDescent="0.2">
      <c r="A103" s="143" t="e">
        <f>A102</f>
        <v>#REF!</v>
      </c>
      <c r="B103" s="144">
        <v>0.5</v>
      </c>
      <c r="D103" s="229"/>
      <c r="E103" s="145"/>
      <c r="F103" s="146"/>
      <c r="G103" s="147"/>
      <c r="H103" s="146"/>
    </row>
    <row r="104" spans="1:8" x14ac:dyDescent="0.2">
      <c r="A104" s="143" t="e">
        <f t="shared" ref="A104:A125" si="4">A103</f>
        <v>#REF!</v>
      </c>
      <c r="B104" s="144">
        <v>0.54166666666666696</v>
      </c>
      <c r="D104" s="229"/>
      <c r="E104" s="145"/>
      <c r="F104" s="146"/>
      <c r="G104" s="147"/>
      <c r="H104" s="146"/>
    </row>
    <row r="105" spans="1:8" x14ac:dyDescent="0.2">
      <c r="A105" s="143" t="e">
        <f t="shared" si="4"/>
        <v>#REF!</v>
      </c>
      <c r="B105" s="144">
        <v>0.58333333333333304</v>
      </c>
      <c r="D105" s="229"/>
      <c r="E105" s="145"/>
      <c r="F105" s="146"/>
      <c r="G105" s="147"/>
      <c r="H105" s="146"/>
    </row>
    <row r="106" spans="1:8" x14ac:dyDescent="0.2">
      <c r="A106" s="143" t="e">
        <f t="shared" si="4"/>
        <v>#REF!</v>
      </c>
      <c r="B106" s="144">
        <v>0.625</v>
      </c>
      <c r="D106" s="229"/>
      <c r="E106" s="145"/>
      <c r="F106" s="146"/>
      <c r="G106" s="147"/>
      <c r="H106" s="146"/>
    </row>
    <row r="107" spans="1:8" x14ac:dyDescent="0.2">
      <c r="A107" s="143" t="e">
        <f t="shared" si="4"/>
        <v>#REF!</v>
      </c>
      <c r="B107" s="144">
        <v>0.66666666666666596</v>
      </c>
      <c r="D107" s="229"/>
      <c r="E107" s="145"/>
      <c r="F107" s="146"/>
      <c r="G107" s="147"/>
      <c r="H107" s="146"/>
    </row>
    <row r="108" spans="1:8" x14ac:dyDescent="0.2">
      <c r="A108" s="143" t="e">
        <f t="shared" si="4"/>
        <v>#REF!</v>
      </c>
      <c r="B108" s="144">
        <v>0.70833333333333304</v>
      </c>
      <c r="D108" s="229"/>
      <c r="E108" s="145"/>
      <c r="F108" s="146"/>
      <c r="G108" s="147"/>
      <c r="H108" s="146"/>
    </row>
    <row r="109" spans="1:8" x14ac:dyDescent="0.2">
      <c r="A109" s="143" t="e">
        <f t="shared" si="4"/>
        <v>#REF!</v>
      </c>
      <c r="B109" s="144">
        <v>0.75</v>
      </c>
      <c r="D109" s="229"/>
      <c r="E109" s="145"/>
      <c r="F109" s="146"/>
      <c r="G109" s="147"/>
      <c r="H109" s="146"/>
    </row>
    <row r="110" spans="1:8" x14ac:dyDescent="0.2">
      <c r="A110" s="143" t="e">
        <f t="shared" si="4"/>
        <v>#REF!</v>
      </c>
      <c r="B110" s="144">
        <v>0.79166666666666596</v>
      </c>
      <c r="D110" s="229"/>
      <c r="E110" s="145"/>
      <c r="F110" s="146"/>
      <c r="G110" s="147"/>
      <c r="H110" s="146"/>
    </row>
    <row r="111" spans="1:8" x14ac:dyDescent="0.2">
      <c r="A111" s="143" t="e">
        <f t="shared" si="4"/>
        <v>#REF!</v>
      </c>
      <c r="B111" s="144">
        <v>0.83333333333333304</v>
      </c>
      <c r="D111" s="229"/>
      <c r="E111" s="145"/>
      <c r="F111" s="146"/>
      <c r="G111" s="147"/>
      <c r="H111" s="146"/>
    </row>
    <row r="112" spans="1:8" x14ac:dyDescent="0.2">
      <c r="A112" s="143" t="e">
        <f t="shared" si="4"/>
        <v>#REF!</v>
      </c>
      <c r="B112" s="144">
        <v>0.875</v>
      </c>
      <c r="D112" s="229"/>
      <c r="E112" s="145"/>
      <c r="F112" s="146"/>
      <c r="G112" s="147"/>
      <c r="H112" s="146"/>
    </row>
    <row r="113" spans="1:8" x14ac:dyDescent="0.2">
      <c r="A113" s="143" t="e">
        <f t="shared" si="4"/>
        <v>#REF!</v>
      </c>
      <c r="B113" s="144">
        <v>0.91666666666666696</v>
      </c>
      <c r="D113" s="229"/>
      <c r="E113" s="145"/>
      <c r="F113" s="146"/>
      <c r="G113" s="147"/>
      <c r="H113" s="146"/>
    </row>
    <row r="114" spans="1:8" x14ac:dyDescent="0.2">
      <c r="A114" s="143" t="e">
        <f t="shared" si="4"/>
        <v>#REF!</v>
      </c>
      <c r="B114" s="144">
        <v>0.95833333333333304</v>
      </c>
      <c r="D114" s="229"/>
      <c r="E114" s="145"/>
      <c r="F114" s="146"/>
      <c r="G114" s="147"/>
      <c r="H114" s="146"/>
    </row>
    <row r="115" spans="1:8" x14ac:dyDescent="0.2">
      <c r="A115" s="143" t="e">
        <f t="shared" si="4"/>
        <v>#REF!</v>
      </c>
      <c r="B115" s="144">
        <v>1</v>
      </c>
      <c r="D115" s="229"/>
      <c r="E115" s="145"/>
      <c r="F115" s="146"/>
      <c r="G115" s="147"/>
      <c r="H115" s="146"/>
    </row>
    <row r="116" spans="1:8" x14ac:dyDescent="0.2">
      <c r="A116" s="143" t="e">
        <f t="shared" si="4"/>
        <v>#REF!</v>
      </c>
      <c r="B116" s="144">
        <v>1.0416666666666701</v>
      </c>
      <c r="D116" s="229"/>
      <c r="E116" s="145"/>
      <c r="F116" s="146"/>
      <c r="G116" s="147"/>
      <c r="H116" s="146"/>
    </row>
    <row r="117" spans="1:8" x14ac:dyDescent="0.2">
      <c r="A117" s="143" t="e">
        <f t="shared" si="4"/>
        <v>#REF!</v>
      </c>
      <c r="B117" s="144">
        <v>1.0833333333333299</v>
      </c>
      <c r="D117" s="229"/>
      <c r="E117" s="145"/>
      <c r="F117" s="146"/>
      <c r="G117" s="147"/>
      <c r="H117" s="146"/>
    </row>
    <row r="118" spans="1:8" x14ac:dyDescent="0.2">
      <c r="A118" s="143" t="e">
        <f t="shared" si="4"/>
        <v>#REF!</v>
      </c>
      <c r="B118" s="144">
        <v>1.125</v>
      </c>
      <c r="D118" s="229"/>
      <c r="E118" s="145"/>
      <c r="F118" s="146"/>
      <c r="G118" s="147"/>
      <c r="H118" s="146"/>
    </row>
    <row r="119" spans="1:8" x14ac:dyDescent="0.2">
      <c r="A119" s="143" t="e">
        <f t="shared" si="4"/>
        <v>#REF!</v>
      </c>
      <c r="B119" s="144">
        <v>1.1666666666666701</v>
      </c>
      <c r="D119" s="229"/>
      <c r="E119" s="145"/>
      <c r="F119" s="146"/>
      <c r="G119" s="147"/>
      <c r="H119" s="146"/>
    </row>
    <row r="120" spans="1:8" x14ac:dyDescent="0.2">
      <c r="A120" s="143" t="e">
        <f t="shared" si="4"/>
        <v>#REF!</v>
      </c>
      <c r="B120" s="144">
        <v>1.2083333333333299</v>
      </c>
      <c r="D120" s="229"/>
      <c r="E120" s="145"/>
      <c r="F120" s="146"/>
      <c r="G120" s="147"/>
      <c r="H120" s="146"/>
    </row>
    <row r="121" spans="1:8" x14ac:dyDescent="0.2">
      <c r="A121" s="143" t="e">
        <f t="shared" si="4"/>
        <v>#REF!</v>
      </c>
      <c r="B121" s="144">
        <v>1.25</v>
      </c>
      <c r="D121" s="229"/>
      <c r="E121" s="145"/>
      <c r="F121" s="146"/>
      <c r="G121" s="147"/>
      <c r="H121" s="146"/>
    </row>
    <row r="122" spans="1:8" x14ac:dyDescent="0.2">
      <c r="A122" s="143" t="e">
        <f t="shared" si="4"/>
        <v>#REF!</v>
      </c>
      <c r="B122" s="144">
        <v>1.2916666666666701</v>
      </c>
      <c r="D122" s="229"/>
      <c r="E122" s="145"/>
      <c r="F122" s="146"/>
      <c r="G122" s="147"/>
      <c r="H122" s="146"/>
    </row>
    <row r="123" spans="1:8" x14ac:dyDescent="0.2">
      <c r="A123" s="143" t="e">
        <f t="shared" si="4"/>
        <v>#REF!</v>
      </c>
      <c r="B123" s="144">
        <v>1.3333333333333299</v>
      </c>
      <c r="D123" s="229"/>
      <c r="E123" s="145"/>
      <c r="F123" s="146"/>
      <c r="G123" s="147"/>
      <c r="H123" s="146"/>
    </row>
    <row r="124" spans="1:8" x14ac:dyDescent="0.2">
      <c r="A124" s="143" t="e">
        <f t="shared" si="4"/>
        <v>#REF!</v>
      </c>
      <c r="B124" s="144">
        <v>1.375</v>
      </c>
      <c r="D124" s="229"/>
      <c r="E124" s="145"/>
      <c r="F124" s="146"/>
      <c r="G124" s="147"/>
      <c r="H124" s="146"/>
    </row>
    <row r="125" spans="1:8" x14ac:dyDescent="0.2">
      <c r="A125" s="143" t="e">
        <f t="shared" si="4"/>
        <v>#REF!</v>
      </c>
      <c r="B125" s="144">
        <v>1.4166666666666701</v>
      </c>
      <c r="D125" s="229"/>
      <c r="E125" s="145"/>
      <c r="F125" s="146"/>
      <c r="G125" s="147"/>
      <c r="H125" s="146"/>
    </row>
    <row r="126" spans="1:8" x14ac:dyDescent="0.2">
      <c r="D126" s="226" t="s">
        <v>169</v>
      </c>
      <c r="E126" s="149" t="e">
        <f>AVERAGE(E102:E125)</f>
        <v>#DIV/0!</v>
      </c>
      <c r="F126" s="149" t="e">
        <f>AVERAGE(F102:F125)</f>
        <v>#DIV/0!</v>
      </c>
      <c r="G126" s="149" t="e">
        <f>AVERAGE(G102:G125)</f>
        <v>#DIV/0!</v>
      </c>
      <c r="H126" s="149" t="e">
        <f>AVERAGE(H102:H125)</f>
        <v>#DIV/0!</v>
      </c>
    </row>
    <row r="127" spans="1:8" x14ac:dyDescent="0.2">
      <c r="D127" s="138"/>
      <c r="E127" s="138"/>
      <c r="F127" s="138"/>
      <c r="G127" s="138"/>
      <c r="H127" s="138"/>
    </row>
    <row r="128" spans="1:8" ht="13.15" customHeight="1" x14ac:dyDescent="0.2">
      <c r="D128" s="374" t="s">
        <v>170</v>
      </c>
      <c r="E128" s="374"/>
      <c r="F128" s="374"/>
      <c r="G128" s="374"/>
      <c r="H128" s="374"/>
    </row>
    <row r="129" spans="1:8" ht="33.75" x14ac:dyDescent="0.2">
      <c r="A129" s="142" t="s">
        <v>151</v>
      </c>
      <c r="B129" s="142" t="s">
        <v>152</v>
      </c>
      <c r="D129" s="142" t="s">
        <v>151</v>
      </c>
      <c r="E129" s="142" t="s">
        <v>181</v>
      </c>
      <c r="F129" s="142" t="s">
        <v>182</v>
      </c>
      <c r="G129" s="142" t="s">
        <v>153</v>
      </c>
      <c r="H129" s="142" t="s">
        <v>154</v>
      </c>
    </row>
    <row r="130" spans="1:8" ht="13.9" customHeight="1" x14ac:dyDescent="0.2">
      <c r="A130" s="143" t="e">
        <f>#REF!+1</f>
        <v>#REF!</v>
      </c>
      <c r="B130" s="144">
        <v>0.45833333333333331</v>
      </c>
      <c r="D130" s="229"/>
      <c r="E130" s="145"/>
      <c r="F130" s="146"/>
      <c r="G130" s="147"/>
      <c r="H130" s="146"/>
    </row>
    <row r="131" spans="1:8" x14ac:dyDescent="0.2">
      <c r="A131" s="143" t="e">
        <f>A130</f>
        <v>#REF!</v>
      </c>
      <c r="B131" s="144">
        <v>0.5</v>
      </c>
      <c r="D131" s="229"/>
      <c r="E131" s="145"/>
      <c r="F131" s="146"/>
      <c r="G131" s="147"/>
      <c r="H131" s="146"/>
    </row>
    <row r="132" spans="1:8" x14ac:dyDescent="0.2">
      <c r="A132" s="143" t="e">
        <f t="shared" ref="A132:A153" si="5">A131</f>
        <v>#REF!</v>
      </c>
      <c r="B132" s="144">
        <v>0.54166666666666696</v>
      </c>
      <c r="D132" s="229"/>
      <c r="E132" s="145"/>
      <c r="F132" s="146"/>
      <c r="G132" s="147"/>
      <c r="H132" s="146"/>
    </row>
    <row r="133" spans="1:8" x14ac:dyDescent="0.2">
      <c r="A133" s="143" t="e">
        <f t="shared" si="5"/>
        <v>#REF!</v>
      </c>
      <c r="B133" s="144">
        <v>0.58333333333333304</v>
      </c>
      <c r="D133" s="229"/>
      <c r="E133" s="145"/>
      <c r="F133" s="146"/>
      <c r="G133" s="147"/>
      <c r="H133" s="146"/>
    </row>
    <row r="134" spans="1:8" x14ac:dyDescent="0.2">
      <c r="A134" s="143" t="e">
        <f t="shared" si="5"/>
        <v>#REF!</v>
      </c>
      <c r="B134" s="144">
        <v>0.625</v>
      </c>
      <c r="D134" s="229"/>
      <c r="E134" s="145"/>
      <c r="F134" s="146"/>
      <c r="G134" s="147"/>
      <c r="H134" s="146"/>
    </row>
    <row r="135" spans="1:8" x14ac:dyDescent="0.2">
      <c r="A135" s="143" t="e">
        <f t="shared" si="5"/>
        <v>#REF!</v>
      </c>
      <c r="B135" s="144">
        <v>0.66666666666666596</v>
      </c>
      <c r="D135" s="229"/>
      <c r="E135" s="145"/>
      <c r="F135" s="146"/>
      <c r="G135" s="147"/>
      <c r="H135" s="146"/>
    </row>
    <row r="136" spans="1:8" x14ac:dyDescent="0.2">
      <c r="A136" s="143" t="e">
        <f t="shared" si="5"/>
        <v>#REF!</v>
      </c>
      <c r="B136" s="144">
        <v>0.70833333333333304</v>
      </c>
      <c r="D136" s="229"/>
      <c r="E136" s="145"/>
      <c r="F136" s="146"/>
      <c r="G136" s="147"/>
      <c r="H136" s="146"/>
    </row>
    <row r="137" spans="1:8" x14ac:dyDescent="0.2">
      <c r="A137" s="143" t="e">
        <f t="shared" si="5"/>
        <v>#REF!</v>
      </c>
      <c r="B137" s="144">
        <v>0.75</v>
      </c>
      <c r="D137" s="229"/>
      <c r="E137" s="145"/>
      <c r="F137" s="146"/>
      <c r="G137" s="147"/>
      <c r="H137" s="146"/>
    </row>
    <row r="138" spans="1:8" x14ac:dyDescent="0.2">
      <c r="A138" s="143" t="e">
        <f t="shared" si="5"/>
        <v>#REF!</v>
      </c>
      <c r="B138" s="144">
        <v>0.79166666666666596</v>
      </c>
      <c r="D138" s="229"/>
      <c r="E138" s="145"/>
      <c r="F138" s="146"/>
      <c r="G138" s="147"/>
      <c r="H138" s="146"/>
    </row>
    <row r="139" spans="1:8" x14ac:dyDescent="0.2">
      <c r="A139" s="143" t="e">
        <f t="shared" si="5"/>
        <v>#REF!</v>
      </c>
      <c r="B139" s="144">
        <v>0.83333333333333304</v>
      </c>
      <c r="D139" s="229"/>
      <c r="E139" s="145"/>
      <c r="F139" s="146"/>
      <c r="G139" s="147"/>
      <c r="H139" s="146"/>
    </row>
    <row r="140" spans="1:8" x14ac:dyDescent="0.2">
      <c r="A140" s="143" t="e">
        <f t="shared" si="5"/>
        <v>#REF!</v>
      </c>
      <c r="B140" s="144">
        <v>0.875</v>
      </c>
      <c r="D140" s="229"/>
      <c r="E140" s="145"/>
      <c r="F140" s="146"/>
      <c r="G140" s="147"/>
      <c r="H140" s="146"/>
    </row>
    <row r="141" spans="1:8" x14ac:dyDescent="0.2">
      <c r="A141" s="143" t="e">
        <f t="shared" si="5"/>
        <v>#REF!</v>
      </c>
      <c r="B141" s="144">
        <v>0.91666666666666696</v>
      </c>
      <c r="D141" s="229"/>
      <c r="E141" s="145"/>
      <c r="F141" s="146"/>
      <c r="G141" s="147"/>
      <c r="H141" s="146"/>
    </row>
    <row r="142" spans="1:8" x14ac:dyDescent="0.2">
      <c r="A142" s="143" t="e">
        <f t="shared" si="5"/>
        <v>#REF!</v>
      </c>
      <c r="B142" s="144">
        <v>0.95833333333333304</v>
      </c>
      <c r="D142" s="229"/>
      <c r="E142" s="145"/>
      <c r="F142" s="146"/>
      <c r="G142" s="147"/>
      <c r="H142" s="146"/>
    </row>
    <row r="143" spans="1:8" x14ac:dyDescent="0.2">
      <c r="A143" s="143" t="e">
        <f t="shared" si="5"/>
        <v>#REF!</v>
      </c>
      <c r="B143" s="144">
        <v>1</v>
      </c>
      <c r="D143" s="229"/>
      <c r="E143" s="145"/>
      <c r="F143" s="146"/>
      <c r="G143" s="147"/>
      <c r="H143" s="146"/>
    </row>
    <row r="144" spans="1:8" x14ac:dyDescent="0.2">
      <c r="A144" s="143" t="e">
        <f t="shared" si="5"/>
        <v>#REF!</v>
      </c>
      <c r="B144" s="144">
        <v>1.0416666666666701</v>
      </c>
      <c r="D144" s="229"/>
      <c r="E144" s="145"/>
      <c r="F144" s="146"/>
      <c r="G144" s="147"/>
      <c r="H144" s="146"/>
    </row>
    <row r="145" spans="1:8" x14ac:dyDescent="0.2">
      <c r="A145" s="143" t="e">
        <f t="shared" si="5"/>
        <v>#REF!</v>
      </c>
      <c r="B145" s="144">
        <v>1.0833333333333299</v>
      </c>
      <c r="D145" s="229"/>
      <c r="E145" s="145"/>
      <c r="F145" s="146"/>
      <c r="G145" s="147"/>
      <c r="H145" s="146"/>
    </row>
    <row r="146" spans="1:8" x14ac:dyDescent="0.2">
      <c r="A146" s="143" t="e">
        <f t="shared" si="5"/>
        <v>#REF!</v>
      </c>
      <c r="B146" s="144">
        <v>1.125</v>
      </c>
      <c r="D146" s="229"/>
      <c r="E146" s="145"/>
      <c r="F146" s="146"/>
      <c r="G146" s="147"/>
      <c r="H146" s="146"/>
    </row>
    <row r="147" spans="1:8" x14ac:dyDescent="0.2">
      <c r="A147" s="143" t="e">
        <f t="shared" si="5"/>
        <v>#REF!</v>
      </c>
      <c r="B147" s="144">
        <v>1.1666666666666701</v>
      </c>
      <c r="D147" s="229"/>
      <c r="E147" s="145"/>
      <c r="F147" s="146"/>
      <c r="G147" s="147"/>
      <c r="H147" s="146"/>
    </row>
    <row r="148" spans="1:8" x14ac:dyDescent="0.2">
      <c r="A148" s="143" t="e">
        <f t="shared" si="5"/>
        <v>#REF!</v>
      </c>
      <c r="B148" s="144">
        <v>1.2083333333333299</v>
      </c>
      <c r="D148" s="229"/>
      <c r="E148" s="145"/>
      <c r="F148" s="146"/>
      <c r="G148" s="147"/>
      <c r="H148" s="146"/>
    </row>
    <row r="149" spans="1:8" x14ac:dyDescent="0.2">
      <c r="A149" s="143" t="e">
        <f t="shared" si="5"/>
        <v>#REF!</v>
      </c>
      <c r="B149" s="144">
        <v>1.25</v>
      </c>
      <c r="D149" s="229"/>
      <c r="E149" s="145"/>
      <c r="F149" s="146"/>
      <c r="G149" s="147"/>
      <c r="H149" s="146"/>
    </row>
    <row r="150" spans="1:8" x14ac:dyDescent="0.2">
      <c r="A150" s="143" t="e">
        <f t="shared" si="5"/>
        <v>#REF!</v>
      </c>
      <c r="B150" s="144">
        <v>1.2916666666666701</v>
      </c>
      <c r="D150" s="229"/>
      <c r="E150" s="145"/>
      <c r="F150" s="146"/>
      <c r="G150" s="147"/>
      <c r="H150" s="146"/>
    </row>
    <row r="151" spans="1:8" x14ac:dyDescent="0.2">
      <c r="A151" s="143" t="e">
        <f t="shared" si="5"/>
        <v>#REF!</v>
      </c>
      <c r="B151" s="144">
        <v>1.3333333333333299</v>
      </c>
      <c r="D151" s="229"/>
      <c r="E151" s="145"/>
      <c r="F151" s="146"/>
      <c r="G151" s="147"/>
      <c r="H151" s="146"/>
    </row>
    <row r="152" spans="1:8" x14ac:dyDescent="0.2">
      <c r="A152" s="143" t="e">
        <f t="shared" si="5"/>
        <v>#REF!</v>
      </c>
      <c r="B152" s="144">
        <v>1.375</v>
      </c>
      <c r="D152" s="229"/>
      <c r="E152" s="145"/>
      <c r="F152" s="146"/>
      <c r="G152" s="147"/>
      <c r="H152" s="146"/>
    </row>
    <row r="153" spans="1:8" x14ac:dyDescent="0.2">
      <c r="A153" s="143" t="e">
        <f t="shared" si="5"/>
        <v>#REF!</v>
      </c>
      <c r="B153" s="144">
        <v>1.4166666666666701</v>
      </c>
      <c r="D153" s="229"/>
      <c r="E153" s="145"/>
      <c r="F153" s="146"/>
      <c r="G153" s="147"/>
      <c r="H153" s="146"/>
    </row>
    <row r="154" spans="1:8" x14ac:dyDescent="0.2">
      <c r="D154" s="226" t="s">
        <v>171</v>
      </c>
      <c r="E154" s="149" t="e">
        <f>AVERAGE(E130:E153)</f>
        <v>#DIV/0!</v>
      </c>
      <c r="F154" s="149" t="e">
        <f>AVERAGE(F130:F153)</f>
        <v>#DIV/0!</v>
      </c>
      <c r="G154" s="149" t="e">
        <f>AVERAGE(G130:G153)</f>
        <v>#DIV/0!</v>
      </c>
      <c r="H154" s="149" t="e">
        <f>AVERAGE(H130:H153)</f>
        <v>#DIV/0!</v>
      </c>
    </row>
    <row r="155" spans="1:8" x14ac:dyDescent="0.2">
      <c r="D155" s="138"/>
      <c r="E155" s="138"/>
      <c r="F155" s="138"/>
      <c r="G155" s="138"/>
      <c r="H155" s="138"/>
    </row>
    <row r="156" spans="1:8" x14ac:dyDescent="0.2">
      <c r="D156" s="19"/>
      <c r="E156" s="19"/>
      <c r="F156" s="19"/>
      <c r="G156" s="19"/>
      <c r="H156" s="19"/>
    </row>
    <row r="157" spans="1:8" x14ac:dyDescent="0.2">
      <c r="D157" s="19"/>
      <c r="E157" s="19"/>
      <c r="F157" s="19"/>
      <c r="G157" s="19"/>
      <c r="H157" s="19"/>
    </row>
    <row r="158" spans="1:8" x14ac:dyDescent="0.2">
      <c r="D158" s="19"/>
      <c r="E158" s="19"/>
      <c r="F158" s="19"/>
      <c r="G158" s="19"/>
      <c r="H158" s="19"/>
    </row>
    <row r="159" spans="1:8" x14ac:dyDescent="0.2">
      <c r="D159" s="19"/>
      <c r="E159" s="19"/>
      <c r="F159" s="19"/>
      <c r="G159" s="19"/>
      <c r="H159" s="19"/>
    </row>
    <row r="160" spans="1:8" x14ac:dyDescent="0.2">
      <c r="D160" s="19"/>
      <c r="E160" s="19"/>
      <c r="F160" s="19"/>
      <c r="G160" s="19"/>
      <c r="H160" s="19"/>
    </row>
    <row r="161" spans="4:8" x14ac:dyDescent="0.2">
      <c r="D161" s="19"/>
      <c r="E161" s="19"/>
      <c r="F161" s="19"/>
      <c r="G161" s="19"/>
      <c r="H161" s="19"/>
    </row>
    <row r="162" spans="4:8" x14ac:dyDescent="0.2">
      <c r="D162" s="19"/>
      <c r="E162" s="19"/>
      <c r="F162" s="19"/>
      <c r="G162" s="19"/>
      <c r="H162" s="19"/>
    </row>
    <row r="163" spans="4:8" x14ac:dyDescent="0.2">
      <c r="D163" s="19"/>
      <c r="E163" s="19"/>
      <c r="F163" s="19"/>
      <c r="G163" s="19"/>
      <c r="H163" s="19"/>
    </row>
    <row r="164" spans="4:8" x14ac:dyDescent="0.2">
      <c r="D164" s="19"/>
      <c r="E164" s="19"/>
      <c r="F164" s="19"/>
      <c r="G164" s="19"/>
      <c r="H164" s="19"/>
    </row>
    <row r="165" spans="4:8" x14ac:dyDescent="0.2">
      <c r="D165" s="19"/>
      <c r="E165" s="19"/>
      <c r="F165" s="19"/>
      <c r="G165" s="19"/>
      <c r="H165" s="19"/>
    </row>
    <row r="166" spans="4:8" x14ac:dyDescent="0.2">
      <c r="D166" s="19"/>
      <c r="E166" s="19"/>
      <c r="F166" s="19"/>
      <c r="G166" s="19"/>
      <c r="H166" s="19"/>
    </row>
    <row r="167" spans="4:8" x14ac:dyDescent="0.2">
      <c r="D167" s="19"/>
      <c r="E167" s="19"/>
      <c r="F167" s="19"/>
      <c r="G167" s="19"/>
      <c r="H167" s="19"/>
    </row>
    <row r="168" spans="4:8" x14ac:dyDescent="0.2">
      <c r="D168" s="19"/>
      <c r="E168" s="19"/>
      <c r="F168" s="19"/>
      <c r="G168" s="19"/>
      <c r="H168" s="19"/>
    </row>
    <row r="169" spans="4:8" x14ac:dyDescent="0.2">
      <c r="D169" s="19"/>
      <c r="E169" s="19"/>
      <c r="F169" s="19"/>
      <c r="G169" s="19"/>
      <c r="H169" s="19"/>
    </row>
    <row r="170" spans="4:8" x14ac:dyDescent="0.2">
      <c r="D170" s="19"/>
      <c r="E170" s="19"/>
      <c r="F170" s="19"/>
      <c r="G170" s="19"/>
      <c r="H170" s="19"/>
    </row>
    <row r="171" spans="4:8" x14ac:dyDescent="0.2">
      <c r="D171" s="19"/>
      <c r="E171" s="19"/>
      <c r="F171" s="19"/>
      <c r="G171" s="19"/>
      <c r="H171" s="19"/>
    </row>
    <row r="172" spans="4:8" x14ac:dyDescent="0.2">
      <c r="D172" s="19"/>
      <c r="E172" s="19"/>
      <c r="F172" s="19"/>
      <c r="G172" s="19"/>
      <c r="H172" s="19"/>
    </row>
    <row r="173" spans="4:8" x14ac:dyDescent="0.2">
      <c r="D173" s="19"/>
      <c r="E173" s="19"/>
      <c r="F173" s="19"/>
      <c r="G173" s="19"/>
      <c r="H173" s="19"/>
    </row>
    <row r="174" spans="4:8" x14ac:dyDescent="0.2">
      <c r="D174" s="19"/>
      <c r="E174" s="19"/>
      <c r="F174" s="19"/>
      <c r="G174" s="19"/>
      <c r="H174" s="19"/>
    </row>
    <row r="175" spans="4:8" x14ac:dyDescent="0.2">
      <c r="D175" s="19"/>
      <c r="E175" s="19"/>
      <c r="F175" s="19"/>
      <c r="G175" s="19"/>
      <c r="H175" s="19"/>
    </row>
    <row r="176" spans="4:8" x14ac:dyDescent="0.2">
      <c r="D176" s="19"/>
      <c r="E176" s="19"/>
      <c r="F176" s="19"/>
      <c r="G176" s="19"/>
      <c r="H176" s="19"/>
    </row>
    <row r="177" spans="4:8" x14ac:dyDescent="0.2">
      <c r="D177" s="19"/>
      <c r="E177" s="19"/>
      <c r="F177" s="19"/>
      <c r="G177" s="19"/>
      <c r="H177" s="19"/>
    </row>
    <row r="178" spans="4:8" x14ac:dyDescent="0.2">
      <c r="D178" s="19"/>
      <c r="E178" s="19"/>
      <c r="F178" s="19"/>
      <c r="G178" s="19"/>
      <c r="H178" s="19"/>
    </row>
    <row r="179" spans="4:8" x14ac:dyDescent="0.2">
      <c r="D179" s="19"/>
      <c r="E179" s="19"/>
      <c r="F179" s="19"/>
      <c r="G179" s="19"/>
      <c r="H179" s="19"/>
    </row>
    <row r="180" spans="4:8" x14ac:dyDescent="0.2">
      <c r="D180" s="19"/>
      <c r="E180" s="19"/>
      <c r="F180" s="19"/>
      <c r="G180" s="19"/>
      <c r="H180" s="19"/>
    </row>
    <row r="181" spans="4:8" x14ac:dyDescent="0.2">
      <c r="D181" s="19"/>
      <c r="E181" s="19"/>
      <c r="F181" s="19"/>
      <c r="G181" s="19"/>
      <c r="H181" s="19"/>
    </row>
    <row r="182" spans="4:8" x14ac:dyDescent="0.2">
      <c r="D182" s="19"/>
      <c r="E182" s="19"/>
      <c r="F182" s="19"/>
      <c r="G182" s="19"/>
      <c r="H182" s="19"/>
    </row>
    <row r="183" spans="4:8" x14ac:dyDescent="0.2">
      <c r="D183" s="19"/>
      <c r="E183" s="19"/>
      <c r="F183" s="19"/>
      <c r="G183" s="19"/>
      <c r="H183" s="19"/>
    </row>
    <row r="184" spans="4:8" x14ac:dyDescent="0.2">
      <c r="D184" s="19"/>
      <c r="E184" s="19"/>
      <c r="F184" s="19"/>
      <c r="G184" s="19"/>
      <c r="H184" s="19"/>
    </row>
    <row r="185" spans="4:8" x14ac:dyDescent="0.2">
      <c r="D185" s="19"/>
      <c r="E185" s="19"/>
      <c r="F185" s="19"/>
      <c r="G185" s="19"/>
      <c r="H185" s="19"/>
    </row>
    <row r="186" spans="4:8" x14ac:dyDescent="0.2">
      <c r="D186" s="19"/>
      <c r="E186" s="19"/>
      <c r="F186" s="19"/>
      <c r="G186" s="19"/>
      <c r="H186" s="19"/>
    </row>
    <row r="187" spans="4:8" x14ac:dyDescent="0.2">
      <c r="D187" s="19"/>
      <c r="E187" s="19"/>
      <c r="F187" s="19"/>
      <c r="G187" s="19"/>
      <c r="H187" s="19"/>
    </row>
    <row r="188" spans="4:8" x14ac:dyDescent="0.2">
      <c r="D188" s="19"/>
      <c r="E188" s="19"/>
      <c r="F188" s="19"/>
      <c r="G188" s="19"/>
      <c r="H188" s="19"/>
    </row>
    <row r="189" spans="4:8" x14ac:dyDescent="0.2">
      <c r="D189" s="19"/>
      <c r="E189" s="19"/>
      <c r="F189" s="19"/>
      <c r="G189" s="19"/>
      <c r="H189" s="19"/>
    </row>
    <row r="190" spans="4:8" x14ac:dyDescent="0.2">
      <c r="D190" s="19"/>
      <c r="E190" s="19"/>
      <c r="F190" s="19"/>
      <c r="G190" s="19"/>
      <c r="H190" s="19"/>
    </row>
    <row r="191" spans="4:8" x14ac:dyDescent="0.2">
      <c r="D191" s="19"/>
      <c r="E191" s="19"/>
      <c r="F191" s="19"/>
      <c r="G191" s="19"/>
      <c r="H191" s="19"/>
    </row>
    <row r="192" spans="4:8" x14ac:dyDescent="0.2">
      <c r="D192" s="19"/>
      <c r="E192" s="19"/>
      <c r="F192" s="19"/>
      <c r="G192" s="19"/>
      <c r="H192" s="19"/>
    </row>
    <row r="193" spans="4:8" x14ac:dyDescent="0.2">
      <c r="D193" s="19"/>
      <c r="E193" s="19"/>
      <c r="F193" s="19"/>
      <c r="G193" s="19"/>
      <c r="H193" s="19"/>
    </row>
    <row r="194" spans="4:8" x14ac:dyDescent="0.2">
      <c r="D194" s="19"/>
      <c r="E194" s="19"/>
      <c r="F194" s="19"/>
      <c r="G194" s="19"/>
      <c r="H194" s="19"/>
    </row>
    <row r="195" spans="4:8" x14ac:dyDescent="0.2">
      <c r="D195" s="19"/>
      <c r="E195" s="19"/>
      <c r="F195" s="19"/>
      <c r="G195" s="19"/>
      <c r="H195" s="19"/>
    </row>
    <row r="196" spans="4:8" x14ac:dyDescent="0.2">
      <c r="D196" s="19"/>
      <c r="E196" s="19"/>
      <c r="F196" s="19"/>
      <c r="G196" s="19"/>
      <c r="H196" s="19"/>
    </row>
    <row r="197" spans="4:8" x14ac:dyDescent="0.2">
      <c r="D197" s="19"/>
      <c r="E197" s="19"/>
      <c r="F197" s="19"/>
      <c r="G197" s="19"/>
      <c r="H197" s="19"/>
    </row>
    <row r="198" spans="4:8" x14ac:dyDescent="0.2">
      <c r="D198" s="19"/>
      <c r="E198" s="19"/>
      <c r="F198" s="19"/>
      <c r="G198" s="19"/>
      <c r="H198" s="19"/>
    </row>
    <row r="199" spans="4:8" x14ac:dyDescent="0.2">
      <c r="D199" s="19"/>
      <c r="E199" s="19"/>
      <c r="F199" s="19"/>
      <c r="G199" s="19"/>
      <c r="H199" s="19"/>
    </row>
    <row r="200" spans="4:8" x14ac:dyDescent="0.2">
      <c r="D200" s="19"/>
      <c r="E200" s="19"/>
      <c r="F200" s="19"/>
      <c r="G200" s="19"/>
      <c r="H200" s="19"/>
    </row>
    <row r="201" spans="4:8" x14ac:dyDescent="0.2">
      <c r="D201" s="19"/>
      <c r="E201" s="19"/>
      <c r="F201" s="19"/>
      <c r="G201" s="19"/>
      <c r="H201" s="19"/>
    </row>
    <row r="202" spans="4:8" x14ac:dyDescent="0.2">
      <c r="D202" s="19"/>
      <c r="E202" s="19"/>
      <c r="F202" s="19"/>
      <c r="G202" s="19"/>
      <c r="H202" s="19"/>
    </row>
    <row r="203" spans="4:8" x14ac:dyDescent="0.2">
      <c r="D203" s="19"/>
      <c r="E203" s="19"/>
      <c r="F203" s="19"/>
      <c r="G203" s="19"/>
      <c r="H203" s="19"/>
    </row>
    <row r="204" spans="4:8" x14ac:dyDescent="0.2">
      <c r="D204" s="19"/>
      <c r="E204" s="19"/>
      <c r="F204" s="19"/>
      <c r="G204" s="19"/>
      <c r="H204" s="19"/>
    </row>
    <row r="205" spans="4:8" x14ac:dyDescent="0.2">
      <c r="D205" s="19"/>
      <c r="E205" s="19"/>
      <c r="F205" s="19"/>
      <c r="G205" s="19"/>
      <c r="H205" s="19"/>
    </row>
    <row r="206" spans="4:8" x14ac:dyDescent="0.2">
      <c r="D206" s="19"/>
      <c r="E206" s="19"/>
      <c r="F206" s="19"/>
      <c r="G206" s="19"/>
      <c r="H206" s="19"/>
    </row>
    <row r="207" spans="4:8" x14ac:dyDescent="0.2">
      <c r="D207" s="19"/>
      <c r="E207" s="19"/>
      <c r="F207" s="19"/>
      <c r="G207" s="19"/>
      <c r="H207" s="19"/>
    </row>
    <row r="208" spans="4:8" x14ac:dyDescent="0.2">
      <c r="D208" s="19"/>
      <c r="E208" s="19"/>
      <c r="F208" s="19"/>
      <c r="G208" s="19"/>
      <c r="H208" s="19"/>
    </row>
    <row r="209" spans="4:8" x14ac:dyDescent="0.2">
      <c r="D209" s="19"/>
      <c r="E209" s="19"/>
      <c r="F209" s="19"/>
      <c r="G209" s="19"/>
      <c r="H209" s="19"/>
    </row>
    <row r="210" spans="4:8" x14ac:dyDescent="0.2">
      <c r="D210" s="19"/>
      <c r="E210" s="19"/>
      <c r="F210" s="19"/>
      <c r="G210" s="19"/>
      <c r="H210" s="19"/>
    </row>
    <row r="211" spans="4:8" x14ac:dyDescent="0.2">
      <c r="D211" s="19"/>
      <c r="E211" s="19"/>
      <c r="F211" s="19"/>
      <c r="G211" s="19"/>
      <c r="H211" s="19"/>
    </row>
    <row r="212" spans="4:8" x14ac:dyDescent="0.2">
      <c r="D212" s="19"/>
      <c r="E212" s="19"/>
      <c r="F212" s="19"/>
      <c r="G212" s="19"/>
      <c r="H212" s="19"/>
    </row>
    <row r="213" spans="4:8" x14ac:dyDescent="0.2">
      <c r="D213" s="19"/>
      <c r="E213" s="19"/>
      <c r="F213" s="19"/>
      <c r="G213" s="19"/>
      <c r="H213" s="19"/>
    </row>
    <row r="214" spans="4:8" x14ac:dyDescent="0.2">
      <c r="D214" s="19"/>
      <c r="E214" s="19"/>
      <c r="F214" s="19"/>
      <c r="G214" s="19"/>
      <c r="H214" s="19"/>
    </row>
    <row r="215" spans="4:8" x14ac:dyDescent="0.2">
      <c r="D215" s="19"/>
      <c r="E215" s="19"/>
      <c r="F215" s="19"/>
      <c r="G215" s="19"/>
      <c r="H215" s="19"/>
    </row>
    <row r="216" spans="4:8" x14ac:dyDescent="0.2">
      <c r="D216" s="19"/>
      <c r="E216" s="19"/>
      <c r="F216" s="19"/>
      <c r="G216" s="19"/>
      <c r="H216" s="19"/>
    </row>
    <row r="217" spans="4:8" x14ac:dyDescent="0.2">
      <c r="D217" s="19"/>
      <c r="E217" s="19"/>
      <c r="F217" s="19"/>
      <c r="G217" s="19"/>
      <c r="H217" s="19"/>
    </row>
    <row r="218" spans="4:8" x14ac:dyDescent="0.2">
      <c r="D218" s="19"/>
      <c r="E218" s="19"/>
      <c r="F218" s="19"/>
      <c r="G218" s="19"/>
      <c r="H218" s="19"/>
    </row>
    <row r="219" spans="4:8" x14ac:dyDescent="0.2">
      <c r="D219" s="19"/>
      <c r="E219" s="19"/>
      <c r="F219" s="19"/>
      <c r="G219" s="19"/>
      <c r="H219" s="19"/>
    </row>
    <row r="220" spans="4:8" x14ac:dyDescent="0.2">
      <c r="D220" s="19"/>
      <c r="E220" s="19"/>
      <c r="F220" s="19"/>
      <c r="G220" s="19"/>
      <c r="H220" s="19"/>
    </row>
    <row r="221" spans="4:8" x14ac:dyDescent="0.2">
      <c r="D221" s="19"/>
      <c r="E221" s="19"/>
      <c r="F221" s="19"/>
      <c r="G221" s="19"/>
      <c r="H221" s="19"/>
    </row>
    <row r="222" spans="4:8" x14ac:dyDescent="0.2">
      <c r="D222" s="19"/>
      <c r="E222" s="19"/>
      <c r="F222" s="19"/>
      <c r="G222" s="19"/>
      <c r="H222" s="19"/>
    </row>
    <row r="223" spans="4:8" x14ac:dyDescent="0.2">
      <c r="D223" s="19"/>
      <c r="E223" s="19"/>
      <c r="F223" s="19"/>
      <c r="G223" s="19"/>
      <c r="H223" s="19"/>
    </row>
    <row r="224" spans="4:8" x14ac:dyDescent="0.2">
      <c r="D224" s="19"/>
      <c r="E224" s="19"/>
      <c r="F224" s="19"/>
      <c r="G224" s="19"/>
      <c r="H224" s="19"/>
    </row>
    <row r="225" spans="4:8" x14ac:dyDescent="0.2">
      <c r="D225" s="19"/>
      <c r="E225" s="19"/>
      <c r="F225" s="19"/>
      <c r="G225" s="19"/>
      <c r="H225" s="19"/>
    </row>
    <row r="226" spans="4:8" x14ac:dyDescent="0.2">
      <c r="D226" s="19"/>
      <c r="E226" s="19"/>
      <c r="F226" s="19"/>
      <c r="G226" s="19"/>
      <c r="H226" s="19"/>
    </row>
    <row r="227" spans="4:8" x14ac:dyDescent="0.2">
      <c r="D227" s="19"/>
      <c r="E227" s="19"/>
      <c r="F227" s="19"/>
      <c r="G227" s="19"/>
      <c r="H227" s="19"/>
    </row>
    <row r="228" spans="4:8" x14ac:dyDescent="0.2">
      <c r="D228" s="19"/>
      <c r="E228" s="19"/>
      <c r="F228" s="19"/>
      <c r="G228" s="19"/>
      <c r="H228" s="19"/>
    </row>
    <row r="229" spans="4:8" x14ac:dyDescent="0.2">
      <c r="D229" s="19"/>
      <c r="E229" s="19"/>
      <c r="F229" s="19"/>
      <c r="G229" s="19"/>
      <c r="H229" s="19"/>
    </row>
    <row r="230" spans="4:8" x14ac:dyDescent="0.2">
      <c r="D230" s="19"/>
      <c r="E230" s="19"/>
      <c r="F230" s="19"/>
      <c r="G230" s="19"/>
      <c r="H230" s="19"/>
    </row>
    <row r="231" spans="4:8" x14ac:dyDescent="0.2">
      <c r="D231" s="19"/>
      <c r="E231" s="19"/>
      <c r="F231" s="19"/>
      <c r="G231" s="19"/>
      <c r="H231" s="19"/>
    </row>
    <row r="232" spans="4:8" x14ac:dyDescent="0.2">
      <c r="D232" s="19"/>
      <c r="E232" s="19"/>
      <c r="F232" s="19"/>
      <c r="G232" s="19"/>
      <c r="H232" s="19"/>
    </row>
    <row r="233" spans="4:8" x14ac:dyDescent="0.2">
      <c r="D233" s="19"/>
      <c r="E233" s="19"/>
      <c r="F233" s="19"/>
      <c r="G233" s="19"/>
      <c r="H233" s="19"/>
    </row>
    <row r="234" spans="4:8" x14ac:dyDescent="0.2">
      <c r="D234" s="19"/>
      <c r="E234" s="19"/>
      <c r="F234" s="19"/>
      <c r="G234" s="19"/>
      <c r="H234" s="19"/>
    </row>
    <row r="235" spans="4:8" x14ac:dyDescent="0.2">
      <c r="D235" s="19"/>
      <c r="E235" s="19"/>
      <c r="F235" s="19"/>
      <c r="G235" s="19"/>
      <c r="H235" s="19"/>
    </row>
    <row r="236" spans="4:8" x14ac:dyDescent="0.2">
      <c r="D236" s="19"/>
      <c r="E236" s="19"/>
      <c r="F236" s="19"/>
      <c r="G236" s="19"/>
      <c r="H236" s="19"/>
    </row>
    <row r="237" spans="4:8" x14ac:dyDescent="0.2">
      <c r="D237" s="19"/>
      <c r="E237" s="19"/>
      <c r="F237" s="19"/>
      <c r="G237" s="19"/>
      <c r="H237" s="19"/>
    </row>
    <row r="238" spans="4:8" x14ac:dyDescent="0.2">
      <c r="D238" s="19"/>
      <c r="E238" s="19"/>
      <c r="F238" s="19"/>
      <c r="G238" s="19"/>
      <c r="H238" s="19"/>
    </row>
    <row r="239" spans="4:8" x14ac:dyDescent="0.2">
      <c r="D239" s="19"/>
      <c r="E239" s="19"/>
      <c r="F239" s="19"/>
      <c r="G239" s="19"/>
      <c r="H239" s="19"/>
    </row>
    <row r="240" spans="4:8" x14ac:dyDescent="0.2">
      <c r="D240" s="19"/>
      <c r="E240" s="19"/>
      <c r="F240" s="19"/>
      <c r="G240" s="19"/>
      <c r="H240" s="19"/>
    </row>
    <row r="241" spans="4:8" x14ac:dyDescent="0.2">
      <c r="D241" s="19"/>
      <c r="E241" s="19"/>
      <c r="F241" s="19"/>
      <c r="G241" s="19"/>
      <c r="H241" s="19"/>
    </row>
    <row r="242" spans="4:8" x14ac:dyDescent="0.2">
      <c r="D242" s="19"/>
      <c r="E242" s="19"/>
      <c r="F242" s="19"/>
      <c r="G242" s="19"/>
      <c r="H242" s="19"/>
    </row>
    <row r="243" spans="4:8" x14ac:dyDescent="0.2">
      <c r="D243" s="19"/>
      <c r="E243" s="19"/>
      <c r="F243" s="19"/>
      <c r="G243" s="19"/>
      <c r="H243" s="19"/>
    </row>
    <row r="244" spans="4:8" x14ac:dyDescent="0.2">
      <c r="D244" s="19"/>
      <c r="E244" s="19"/>
      <c r="F244" s="19"/>
      <c r="G244" s="19"/>
      <c r="H244" s="19"/>
    </row>
    <row r="245" spans="4:8" x14ac:dyDescent="0.2">
      <c r="D245" s="19"/>
      <c r="E245" s="19"/>
      <c r="F245" s="19"/>
      <c r="G245" s="19"/>
      <c r="H245" s="19"/>
    </row>
    <row r="246" spans="4:8" x14ac:dyDescent="0.2">
      <c r="D246" s="19"/>
      <c r="E246" s="19"/>
      <c r="F246" s="19"/>
      <c r="G246" s="19"/>
      <c r="H246" s="19"/>
    </row>
    <row r="247" spans="4:8" x14ac:dyDescent="0.2">
      <c r="D247" s="19"/>
      <c r="E247" s="19"/>
      <c r="F247" s="19"/>
      <c r="G247" s="19"/>
      <c r="H247" s="19"/>
    </row>
    <row r="248" spans="4:8" x14ac:dyDescent="0.2">
      <c r="D248" s="19"/>
      <c r="E248" s="19"/>
      <c r="F248" s="19"/>
      <c r="G248" s="19"/>
      <c r="H248" s="19"/>
    </row>
    <row r="249" spans="4:8" x14ac:dyDescent="0.2">
      <c r="D249" s="19"/>
      <c r="E249" s="19"/>
      <c r="F249" s="19"/>
      <c r="G249" s="19"/>
      <c r="H249" s="19"/>
    </row>
    <row r="250" spans="4:8" x14ac:dyDescent="0.2">
      <c r="D250" s="19"/>
      <c r="E250" s="19"/>
      <c r="F250" s="19"/>
      <c r="G250" s="19"/>
      <c r="H250" s="19"/>
    </row>
    <row r="251" spans="4:8" x14ac:dyDescent="0.2">
      <c r="D251" s="19"/>
      <c r="E251" s="19"/>
      <c r="F251" s="19"/>
      <c r="G251" s="19"/>
      <c r="H251" s="19"/>
    </row>
    <row r="252" spans="4:8" x14ac:dyDescent="0.2">
      <c r="D252" s="19"/>
      <c r="E252" s="19"/>
      <c r="F252" s="19"/>
      <c r="G252" s="19"/>
      <c r="H252" s="19"/>
    </row>
    <row r="253" spans="4:8" x14ac:dyDescent="0.2">
      <c r="D253" s="19"/>
      <c r="E253" s="19"/>
      <c r="F253" s="19"/>
      <c r="G253" s="19"/>
      <c r="H253" s="19"/>
    </row>
    <row r="254" spans="4:8" x14ac:dyDescent="0.2">
      <c r="D254" s="19"/>
      <c r="E254" s="19"/>
      <c r="F254" s="19"/>
      <c r="G254" s="19"/>
      <c r="H254" s="19"/>
    </row>
    <row r="255" spans="4:8" x14ac:dyDescent="0.2">
      <c r="D255" s="19"/>
      <c r="E255" s="19"/>
      <c r="F255" s="19"/>
      <c r="G255" s="19"/>
      <c r="H255" s="19"/>
    </row>
    <row r="256" spans="4:8" x14ac:dyDescent="0.2">
      <c r="D256" s="19"/>
      <c r="E256" s="19"/>
      <c r="F256" s="19"/>
      <c r="G256" s="19"/>
      <c r="H256" s="19"/>
    </row>
    <row r="257" spans="4:8" x14ac:dyDescent="0.2">
      <c r="D257" s="19"/>
      <c r="E257" s="19"/>
      <c r="F257" s="19"/>
      <c r="G257" s="19"/>
      <c r="H257" s="19"/>
    </row>
    <row r="258" spans="4:8" x14ac:dyDescent="0.2">
      <c r="D258" s="19"/>
      <c r="E258" s="19"/>
      <c r="F258" s="19"/>
      <c r="G258" s="19"/>
      <c r="H258" s="19"/>
    </row>
    <row r="259" spans="4:8" x14ac:dyDescent="0.2">
      <c r="D259" s="19"/>
      <c r="E259" s="19"/>
      <c r="F259" s="19"/>
      <c r="G259" s="19"/>
      <c r="H259" s="19"/>
    </row>
    <row r="260" spans="4:8" x14ac:dyDescent="0.2">
      <c r="D260" s="19"/>
      <c r="E260" s="19"/>
      <c r="F260" s="19"/>
      <c r="G260" s="19"/>
      <c r="H260" s="19"/>
    </row>
    <row r="261" spans="4:8" x14ac:dyDescent="0.2">
      <c r="D261" s="19"/>
      <c r="E261" s="19"/>
      <c r="F261" s="19"/>
      <c r="G261" s="19"/>
      <c r="H261" s="19"/>
    </row>
    <row r="262" spans="4:8" x14ac:dyDescent="0.2">
      <c r="D262" s="19"/>
      <c r="E262" s="19"/>
      <c r="F262" s="19"/>
      <c r="G262" s="19"/>
      <c r="H262" s="19"/>
    </row>
    <row r="263" spans="4:8" x14ac:dyDescent="0.2">
      <c r="D263" s="19"/>
      <c r="E263" s="19"/>
      <c r="F263" s="19"/>
      <c r="G263" s="19"/>
      <c r="H263" s="19"/>
    </row>
    <row r="264" spans="4:8" x14ac:dyDescent="0.2">
      <c r="D264" s="19"/>
      <c r="E264" s="19"/>
      <c r="F264" s="19"/>
      <c r="G264" s="19"/>
      <c r="H264" s="19"/>
    </row>
    <row r="265" spans="4:8" x14ac:dyDescent="0.2">
      <c r="D265" s="19"/>
      <c r="E265" s="19"/>
      <c r="F265" s="19"/>
      <c r="G265" s="19"/>
      <c r="H265" s="19"/>
    </row>
    <row r="266" spans="4:8" x14ac:dyDescent="0.2">
      <c r="D266" s="19"/>
      <c r="E266" s="19"/>
      <c r="F266" s="19"/>
      <c r="G266" s="19"/>
      <c r="H266" s="19"/>
    </row>
    <row r="267" spans="4:8" x14ac:dyDescent="0.2">
      <c r="D267" s="19"/>
      <c r="E267" s="19"/>
      <c r="F267" s="19"/>
      <c r="G267" s="19"/>
      <c r="H267" s="19"/>
    </row>
    <row r="268" spans="4:8" x14ac:dyDescent="0.2">
      <c r="D268" s="19"/>
      <c r="E268" s="19"/>
      <c r="F268" s="19"/>
      <c r="G268" s="19"/>
      <c r="H268" s="19"/>
    </row>
    <row r="269" spans="4:8" x14ac:dyDescent="0.2">
      <c r="D269" s="19"/>
      <c r="E269" s="19"/>
      <c r="F269" s="19"/>
      <c r="G269" s="19"/>
      <c r="H269" s="19"/>
    </row>
    <row r="270" spans="4:8" x14ac:dyDescent="0.2">
      <c r="D270" s="19"/>
      <c r="E270" s="19"/>
      <c r="F270" s="19"/>
      <c r="G270" s="19"/>
      <c r="H270" s="19"/>
    </row>
    <row r="271" spans="4:8" x14ac:dyDescent="0.2">
      <c r="D271" s="19"/>
      <c r="E271" s="19"/>
      <c r="F271" s="19"/>
      <c r="G271" s="19"/>
      <c r="H271" s="19"/>
    </row>
    <row r="272" spans="4:8" x14ac:dyDescent="0.2">
      <c r="D272" s="19"/>
      <c r="E272" s="19"/>
      <c r="F272" s="19"/>
      <c r="G272" s="19"/>
      <c r="H272" s="19"/>
    </row>
    <row r="273" spans="4:8" x14ac:dyDescent="0.2">
      <c r="D273" s="19"/>
      <c r="E273" s="19"/>
      <c r="F273" s="19"/>
      <c r="G273" s="19"/>
      <c r="H273" s="19"/>
    </row>
    <row r="274" spans="4:8" x14ac:dyDescent="0.2">
      <c r="D274" s="19"/>
      <c r="E274" s="19"/>
      <c r="F274" s="19"/>
      <c r="G274" s="19"/>
      <c r="H274" s="19"/>
    </row>
    <row r="275" spans="4:8" x14ac:dyDescent="0.2">
      <c r="D275" s="19"/>
      <c r="E275" s="19"/>
      <c r="F275" s="19"/>
      <c r="G275" s="19"/>
      <c r="H275" s="19"/>
    </row>
    <row r="276" spans="4:8" x14ac:dyDescent="0.2">
      <c r="D276" s="19"/>
      <c r="E276" s="19"/>
      <c r="F276" s="19"/>
      <c r="G276" s="19"/>
      <c r="H276" s="19"/>
    </row>
    <row r="277" spans="4:8" x14ac:dyDescent="0.2">
      <c r="D277" s="19"/>
      <c r="E277" s="19"/>
      <c r="F277" s="19"/>
      <c r="G277" s="19"/>
      <c r="H277" s="19"/>
    </row>
    <row r="278" spans="4:8" x14ac:dyDescent="0.2">
      <c r="D278" s="19"/>
      <c r="E278" s="19"/>
      <c r="F278" s="19"/>
      <c r="G278" s="19"/>
      <c r="H278" s="19"/>
    </row>
    <row r="279" spans="4:8" x14ac:dyDescent="0.2">
      <c r="D279" s="19"/>
      <c r="E279" s="19"/>
      <c r="F279" s="19"/>
      <c r="G279" s="19"/>
      <c r="H279" s="19"/>
    </row>
    <row r="280" spans="4:8" x14ac:dyDescent="0.2">
      <c r="D280" s="19"/>
      <c r="E280" s="19"/>
      <c r="F280" s="19"/>
      <c r="G280" s="19"/>
      <c r="H280" s="19"/>
    </row>
    <row r="281" spans="4:8" x14ac:dyDescent="0.2">
      <c r="D281" s="19"/>
      <c r="E281" s="19"/>
      <c r="F281" s="19"/>
      <c r="G281" s="19"/>
      <c r="H281" s="19"/>
    </row>
    <row r="282" spans="4:8" x14ac:dyDescent="0.2">
      <c r="D282" s="19"/>
      <c r="E282" s="19"/>
      <c r="F282" s="19"/>
      <c r="G282" s="19"/>
      <c r="H282" s="19"/>
    </row>
    <row r="283" spans="4:8" x14ac:dyDescent="0.2">
      <c r="D283" s="19"/>
      <c r="E283" s="19"/>
      <c r="F283" s="19"/>
      <c r="G283" s="19"/>
      <c r="H283" s="19"/>
    </row>
    <row r="284" spans="4:8" x14ac:dyDescent="0.2">
      <c r="D284" s="19"/>
      <c r="E284" s="19"/>
      <c r="F284" s="19"/>
      <c r="G284" s="19"/>
      <c r="H284" s="19"/>
    </row>
    <row r="285" spans="4:8" x14ac:dyDescent="0.2">
      <c r="D285" s="19"/>
      <c r="E285" s="19"/>
      <c r="F285" s="19"/>
      <c r="G285" s="19"/>
      <c r="H285" s="19"/>
    </row>
    <row r="286" spans="4:8" x14ac:dyDescent="0.2">
      <c r="D286" s="19"/>
      <c r="E286" s="19"/>
      <c r="F286" s="19"/>
      <c r="G286" s="19"/>
      <c r="H286" s="19"/>
    </row>
    <row r="287" spans="4:8" x14ac:dyDescent="0.2">
      <c r="D287" s="19"/>
      <c r="E287" s="19"/>
      <c r="F287" s="19"/>
      <c r="G287" s="19"/>
      <c r="H287" s="19"/>
    </row>
    <row r="288" spans="4:8" x14ac:dyDescent="0.2">
      <c r="D288" s="19"/>
      <c r="E288" s="19"/>
      <c r="F288" s="19"/>
      <c r="G288" s="19"/>
      <c r="H288" s="19"/>
    </row>
    <row r="289" spans="4:8" x14ac:dyDescent="0.2">
      <c r="D289" s="19"/>
      <c r="E289" s="19"/>
      <c r="F289" s="19"/>
      <c r="G289" s="19"/>
      <c r="H289" s="19"/>
    </row>
    <row r="290" spans="4:8" x14ac:dyDescent="0.2">
      <c r="D290" s="19"/>
      <c r="E290" s="19"/>
      <c r="F290" s="19"/>
      <c r="G290" s="19"/>
      <c r="H290" s="19"/>
    </row>
    <row r="291" spans="4:8" x14ac:dyDescent="0.2">
      <c r="D291" s="19"/>
      <c r="E291" s="19"/>
      <c r="F291" s="19"/>
      <c r="G291" s="19"/>
      <c r="H291" s="19"/>
    </row>
    <row r="292" spans="4:8" x14ac:dyDescent="0.2">
      <c r="D292" s="19"/>
      <c r="E292" s="19"/>
      <c r="F292" s="19"/>
      <c r="G292" s="19"/>
      <c r="H292" s="19"/>
    </row>
    <row r="293" spans="4:8" x14ac:dyDescent="0.2">
      <c r="D293" s="19"/>
      <c r="E293" s="19"/>
      <c r="F293" s="19"/>
      <c r="G293" s="19"/>
      <c r="H293" s="19"/>
    </row>
    <row r="294" spans="4:8" x14ac:dyDescent="0.2">
      <c r="D294" s="19"/>
      <c r="E294" s="19"/>
      <c r="F294" s="19"/>
      <c r="G294" s="19"/>
      <c r="H294" s="19"/>
    </row>
    <row r="295" spans="4:8" x14ac:dyDescent="0.2">
      <c r="D295" s="19"/>
      <c r="E295" s="19"/>
      <c r="F295" s="19"/>
      <c r="G295" s="19"/>
      <c r="H295" s="19"/>
    </row>
    <row r="296" spans="4:8" x14ac:dyDescent="0.2">
      <c r="D296" s="19"/>
      <c r="E296" s="19"/>
      <c r="F296" s="19"/>
      <c r="G296" s="19"/>
      <c r="H296" s="19"/>
    </row>
    <row r="297" spans="4:8" x14ac:dyDescent="0.2">
      <c r="D297" s="19"/>
      <c r="E297" s="19"/>
      <c r="F297" s="19"/>
      <c r="G297" s="19"/>
      <c r="H297" s="19"/>
    </row>
    <row r="298" spans="4:8" x14ac:dyDescent="0.2">
      <c r="D298" s="19"/>
      <c r="E298" s="19"/>
      <c r="F298" s="19"/>
      <c r="G298" s="19"/>
      <c r="H298" s="19"/>
    </row>
    <row r="299" spans="4:8" x14ac:dyDescent="0.2">
      <c r="D299" s="19"/>
      <c r="E299" s="19"/>
      <c r="F299" s="19"/>
      <c r="G299" s="19"/>
      <c r="H299" s="19"/>
    </row>
    <row r="300" spans="4:8" x14ac:dyDescent="0.2">
      <c r="D300" s="19"/>
      <c r="E300" s="19"/>
      <c r="F300" s="19"/>
      <c r="G300" s="19"/>
      <c r="H300" s="19"/>
    </row>
    <row r="301" spans="4:8" x14ac:dyDescent="0.2">
      <c r="D301" s="19"/>
      <c r="E301" s="19"/>
      <c r="F301" s="19"/>
      <c r="G301" s="19"/>
      <c r="H301" s="19"/>
    </row>
    <row r="302" spans="4:8" x14ac:dyDescent="0.2">
      <c r="D302" s="19"/>
      <c r="E302" s="19"/>
      <c r="F302" s="19"/>
      <c r="G302" s="19"/>
      <c r="H302" s="19"/>
    </row>
    <row r="303" spans="4:8" x14ac:dyDescent="0.2">
      <c r="D303" s="19"/>
      <c r="E303" s="19"/>
      <c r="F303" s="19"/>
      <c r="G303" s="19"/>
      <c r="H303" s="19"/>
    </row>
    <row r="304" spans="4:8" x14ac:dyDescent="0.2">
      <c r="D304" s="19"/>
      <c r="E304" s="19"/>
      <c r="F304" s="19"/>
      <c r="G304" s="19"/>
      <c r="H304" s="19"/>
    </row>
    <row r="305" spans="4:8" x14ac:dyDescent="0.2">
      <c r="D305" s="19"/>
      <c r="E305" s="19"/>
      <c r="F305" s="19"/>
      <c r="G305" s="19"/>
      <c r="H305" s="19"/>
    </row>
    <row r="306" spans="4:8" x14ac:dyDescent="0.2">
      <c r="D306" s="19"/>
      <c r="E306" s="19"/>
      <c r="F306" s="19"/>
      <c r="G306" s="19"/>
      <c r="H306" s="19"/>
    </row>
    <row r="307" spans="4:8" x14ac:dyDescent="0.2">
      <c r="D307" s="19"/>
      <c r="E307" s="19"/>
      <c r="F307" s="19"/>
      <c r="G307" s="19"/>
      <c r="H307" s="19"/>
    </row>
    <row r="308" spans="4:8" x14ac:dyDescent="0.2">
      <c r="D308" s="19"/>
      <c r="E308" s="19"/>
      <c r="F308" s="19"/>
      <c r="G308" s="19"/>
      <c r="H308" s="19"/>
    </row>
    <row r="309" spans="4:8" x14ac:dyDescent="0.2">
      <c r="D309" s="19"/>
      <c r="E309" s="19"/>
      <c r="F309" s="19"/>
      <c r="G309" s="19"/>
      <c r="H309" s="19"/>
    </row>
    <row r="310" spans="4:8" x14ac:dyDescent="0.2">
      <c r="D310" s="19"/>
      <c r="E310" s="19"/>
      <c r="F310" s="19"/>
      <c r="G310" s="19"/>
      <c r="H310" s="19"/>
    </row>
    <row r="311" spans="4:8" x14ac:dyDescent="0.2">
      <c r="D311" s="19"/>
      <c r="E311" s="19"/>
      <c r="F311" s="19"/>
      <c r="G311" s="19"/>
      <c r="H311" s="19"/>
    </row>
    <row r="312" spans="4:8" x14ac:dyDescent="0.2">
      <c r="D312" s="19"/>
      <c r="E312" s="19"/>
      <c r="F312" s="19"/>
      <c r="G312" s="19"/>
      <c r="H312" s="19"/>
    </row>
    <row r="313" spans="4:8" x14ac:dyDescent="0.2">
      <c r="D313" s="19"/>
      <c r="E313" s="19"/>
      <c r="F313" s="19"/>
      <c r="G313" s="19"/>
      <c r="H313" s="19"/>
    </row>
    <row r="314" spans="4:8" x14ac:dyDescent="0.2">
      <c r="D314" s="19"/>
      <c r="E314" s="19"/>
      <c r="F314" s="19"/>
      <c r="G314" s="19"/>
      <c r="H314" s="19"/>
    </row>
    <row r="315" spans="4:8" x14ac:dyDescent="0.2">
      <c r="D315" s="19"/>
      <c r="E315" s="19"/>
      <c r="F315" s="19"/>
      <c r="G315" s="19"/>
      <c r="H315" s="19"/>
    </row>
    <row r="316" spans="4:8" x14ac:dyDescent="0.2">
      <c r="D316" s="19"/>
      <c r="E316" s="19"/>
      <c r="F316" s="19"/>
      <c r="G316" s="19"/>
      <c r="H316" s="19"/>
    </row>
    <row r="317" spans="4:8" x14ac:dyDescent="0.2">
      <c r="D317" s="19"/>
      <c r="E317" s="19"/>
      <c r="F317" s="19"/>
      <c r="G317" s="19"/>
      <c r="H317" s="19"/>
    </row>
    <row r="318" spans="4:8" x14ac:dyDescent="0.2">
      <c r="D318" s="19"/>
      <c r="E318" s="19"/>
      <c r="F318" s="19"/>
      <c r="G318" s="19"/>
      <c r="H318" s="19"/>
    </row>
    <row r="319" spans="4:8" x14ac:dyDescent="0.2">
      <c r="D319" s="19"/>
      <c r="E319" s="19"/>
      <c r="F319" s="19"/>
      <c r="G319" s="19"/>
      <c r="H319" s="19"/>
    </row>
    <row r="320" spans="4:8" x14ac:dyDescent="0.2">
      <c r="D320" s="19"/>
      <c r="E320" s="19"/>
      <c r="F320" s="19"/>
      <c r="G320" s="19"/>
      <c r="H320" s="19"/>
    </row>
    <row r="321" spans="4:8" x14ac:dyDescent="0.2">
      <c r="D321" s="19"/>
      <c r="E321" s="19"/>
      <c r="F321" s="19"/>
      <c r="G321" s="19"/>
      <c r="H321" s="19"/>
    </row>
    <row r="322" spans="4:8" x14ac:dyDescent="0.2">
      <c r="D322" s="19"/>
      <c r="E322" s="19"/>
      <c r="F322" s="19"/>
      <c r="G322" s="19"/>
      <c r="H322" s="19"/>
    </row>
    <row r="323" spans="4:8" x14ac:dyDescent="0.2">
      <c r="D323" s="19"/>
      <c r="E323" s="19"/>
      <c r="F323" s="19"/>
      <c r="G323" s="19"/>
      <c r="H323" s="19"/>
    </row>
    <row r="324" spans="4:8" x14ac:dyDescent="0.2">
      <c r="D324" s="19"/>
      <c r="E324" s="19"/>
      <c r="F324" s="19"/>
      <c r="G324" s="19"/>
      <c r="H324" s="19"/>
    </row>
    <row r="325" spans="4:8" x14ac:dyDescent="0.2">
      <c r="D325" s="19"/>
      <c r="E325" s="19"/>
      <c r="F325" s="19"/>
      <c r="G325" s="19"/>
      <c r="H325" s="19"/>
    </row>
    <row r="326" spans="4:8" x14ac:dyDescent="0.2">
      <c r="D326" s="19"/>
      <c r="E326" s="19"/>
      <c r="F326" s="19"/>
      <c r="G326" s="19"/>
      <c r="H326" s="19"/>
    </row>
    <row r="327" spans="4:8" x14ac:dyDescent="0.2">
      <c r="D327" s="19"/>
      <c r="E327" s="19"/>
      <c r="F327" s="19"/>
      <c r="G327" s="19"/>
      <c r="H327" s="19"/>
    </row>
    <row r="328" spans="4:8" x14ac:dyDescent="0.2">
      <c r="D328" s="19"/>
      <c r="E328" s="19"/>
      <c r="F328" s="19"/>
      <c r="G328" s="19"/>
      <c r="H328" s="19"/>
    </row>
    <row r="329" spans="4:8" x14ac:dyDescent="0.2">
      <c r="D329" s="19"/>
      <c r="E329" s="19"/>
      <c r="F329" s="19"/>
      <c r="G329" s="19"/>
      <c r="H329" s="19"/>
    </row>
    <row r="330" spans="4:8" x14ac:dyDescent="0.2">
      <c r="D330" s="19"/>
      <c r="E330" s="19"/>
      <c r="F330" s="19"/>
      <c r="G330" s="19"/>
      <c r="H330" s="19"/>
    </row>
    <row r="331" spans="4:8" x14ac:dyDescent="0.2">
      <c r="D331" s="19"/>
      <c r="E331" s="19"/>
      <c r="F331" s="19"/>
      <c r="G331" s="19"/>
      <c r="H331" s="19"/>
    </row>
    <row r="332" spans="4:8" x14ac:dyDescent="0.2">
      <c r="D332" s="19"/>
      <c r="E332" s="19"/>
      <c r="F332" s="19"/>
      <c r="G332" s="19"/>
      <c r="H332" s="19"/>
    </row>
    <row r="333" spans="4:8" x14ac:dyDescent="0.2">
      <c r="D333" s="19"/>
      <c r="E333" s="19"/>
      <c r="F333" s="19"/>
      <c r="G333" s="19"/>
      <c r="H333" s="19"/>
    </row>
    <row r="334" spans="4:8" x14ac:dyDescent="0.2">
      <c r="D334" s="19"/>
      <c r="E334" s="19"/>
      <c r="F334" s="19"/>
      <c r="G334" s="19"/>
      <c r="H334" s="19"/>
    </row>
    <row r="335" spans="4:8" x14ac:dyDescent="0.2">
      <c r="D335" s="19"/>
      <c r="E335" s="19"/>
      <c r="F335" s="19"/>
      <c r="G335" s="19"/>
      <c r="H335" s="19"/>
    </row>
    <row r="336" spans="4:8" x14ac:dyDescent="0.2">
      <c r="D336" s="19"/>
      <c r="E336" s="19"/>
      <c r="F336" s="19"/>
      <c r="G336" s="19"/>
      <c r="H336" s="19"/>
    </row>
    <row r="337" spans="4:8" x14ac:dyDescent="0.2">
      <c r="D337" s="19"/>
      <c r="E337" s="19"/>
      <c r="F337" s="19"/>
      <c r="G337" s="19"/>
      <c r="H337" s="19"/>
    </row>
    <row r="338" spans="4:8" x14ac:dyDescent="0.2">
      <c r="D338" s="19"/>
      <c r="E338" s="19"/>
      <c r="F338" s="19"/>
      <c r="G338" s="19"/>
      <c r="H338" s="19"/>
    </row>
    <row r="339" spans="4:8" x14ac:dyDescent="0.2">
      <c r="D339" s="19"/>
      <c r="E339" s="19"/>
      <c r="F339" s="19"/>
      <c r="G339" s="19"/>
      <c r="H339" s="19"/>
    </row>
    <row r="340" spans="4:8" x14ac:dyDescent="0.2">
      <c r="D340" s="19"/>
      <c r="E340" s="19"/>
      <c r="F340" s="19"/>
      <c r="G340" s="19"/>
      <c r="H340" s="19"/>
    </row>
    <row r="341" spans="4:8" x14ac:dyDescent="0.2">
      <c r="D341" s="19"/>
      <c r="E341" s="19"/>
      <c r="F341" s="19"/>
      <c r="G341" s="19"/>
      <c r="H341" s="19"/>
    </row>
    <row r="342" spans="4:8" x14ac:dyDescent="0.2">
      <c r="D342" s="19"/>
      <c r="E342" s="19"/>
      <c r="F342" s="19"/>
      <c r="G342" s="19"/>
      <c r="H342" s="19"/>
    </row>
    <row r="343" spans="4:8" x14ac:dyDescent="0.2">
      <c r="D343" s="19"/>
      <c r="E343" s="19"/>
      <c r="F343" s="19"/>
      <c r="G343" s="19"/>
      <c r="H343" s="19"/>
    </row>
    <row r="344" spans="4:8" x14ac:dyDescent="0.2">
      <c r="D344" s="19"/>
      <c r="E344" s="19"/>
      <c r="F344" s="19"/>
      <c r="G344" s="19"/>
      <c r="H344" s="19"/>
    </row>
    <row r="345" spans="4:8" x14ac:dyDescent="0.2">
      <c r="D345" s="19"/>
      <c r="E345" s="19"/>
      <c r="F345" s="19"/>
      <c r="G345" s="19"/>
      <c r="H345" s="19"/>
    </row>
    <row r="346" spans="4:8" x14ac:dyDescent="0.2">
      <c r="D346" s="19"/>
      <c r="E346" s="19"/>
      <c r="F346" s="19"/>
      <c r="G346" s="19"/>
      <c r="H346" s="19"/>
    </row>
    <row r="347" spans="4:8" x14ac:dyDescent="0.2">
      <c r="D347" s="19"/>
      <c r="E347" s="19"/>
      <c r="F347" s="19"/>
      <c r="G347" s="19"/>
      <c r="H347" s="19"/>
    </row>
    <row r="348" spans="4:8" x14ac:dyDescent="0.2">
      <c r="D348" s="19"/>
      <c r="E348" s="19"/>
      <c r="F348" s="19"/>
      <c r="G348" s="19"/>
      <c r="H348" s="19"/>
    </row>
    <row r="349" spans="4:8" x14ac:dyDescent="0.2">
      <c r="D349" s="19"/>
      <c r="E349" s="19"/>
      <c r="F349" s="19"/>
      <c r="G349" s="19"/>
      <c r="H349" s="19"/>
    </row>
    <row r="350" spans="4:8" x14ac:dyDescent="0.2">
      <c r="D350" s="19"/>
      <c r="E350" s="19"/>
      <c r="F350" s="19"/>
      <c r="G350" s="19"/>
      <c r="H350" s="19"/>
    </row>
    <row r="351" spans="4:8" x14ac:dyDescent="0.2">
      <c r="D351" s="19"/>
      <c r="E351" s="19"/>
      <c r="F351" s="19"/>
      <c r="G351" s="19"/>
      <c r="H351" s="19"/>
    </row>
    <row r="352" spans="4:8" x14ac:dyDescent="0.2">
      <c r="D352" s="19"/>
      <c r="E352" s="19"/>
      <c r="F352" s="19"/>
      <c r="G352" s="19"/>
      <c r="H352" s="19"/>
    </row>
    <row r="353" spans="4:8" x14ac:dyDescent="0.2">
      <c r="D353" s="19"/>
      <c r="E353" s="19"/>
      <c r="F353" s="19"/>
      <c r="G353" s="19"/>
      <c r="H353" s="19"/>
    </row>
    <row r="354" spans="4:8" x14ac:dyDescent="0.2">
      <c r="D354" s="19"/>
      <c r="E354" s="19"/>
      <c r="F354" s="19"/>
      <c r="G354" s="19"/>
      <c r="H354" s="19"/>
    </row>
    <row r="355" spans="4:8" x14ac:dyDescent="0.2">
      <c r="D355" s="19"/>
      <c r="E355" s="19"/>
      <c r="F355" s="19"/>
      <c r="G355" s="19"/>
      <c r="H355" s="19"/>
    </row>
    <row r="356" spans="4:8" x14ac:dyDescent="0.2">
      <c r="D356" s="19"/>
      <c r="E356" s="19"/>
      <c r="F356" s="19"/>
      <c r="G356" s="19"/>
      <c r="H356" s="19"/>
    </row>
    <row r="357" spans="4:8" x14ac:dyDescent="0.2">
      <c r="D357" s="19"/>
      <c r="E357" s="19"/>
      <c r="F357" s="19"/>
      <c r="G357" s="19"/>
      <c r="H357" s="19"/>
    </row>
    <row r="358" spans="4:8" x14ac:dyDescent="0.2">
      <c r="D358" s="19"/>
      <c r="E358" s="19"/>
      <c r="F358" s="19"/>
      <c r="G358" s="19"/>
      <c r="H358" s="19"/>
    </row>
    <row r="359" spans="4:8" x14ac:dyDescent="0.2">
      <c r="D359" s="19"/>
      <c r="E359" s="19"/>
      <c r="F359" s="19"/>
      <c r="G359" s="19"/>
      <c r="H359" s="19"/>
    </row>
    <row r="360" spans="4:8" x14ac:dyDescent="0.2">
      <c r="D360" s="19"/>
      <c r="E360" s="19"/>
      <c r="F360" s="19"/>
      <c r="G360" s="19"/>
      <c r="H360" s="19"/>
    </row>
    <row r="361" spans="4:8" x14ac:dyDescent="0.2">
      <c r="D361" s="19"/>
      <c r="E361" s="19"/>
      <c r="F361" s="19"/>
      <c r="G361" s="19"/>
      <c r="H361" s="19"/>
    </row>
    <row r="362" spans="4:8" x14ac:dyDescent="0.2">
      <c r="D362" s="19"/>
      <c r="E362" s="19"/>
      <c r="F362" s="19"/>
      <c r="G362" s="19"/>
      <c r="H362" s="19"/>
    </row>
    <row r="363" spans="4:8" x14ac:dyDescent="0.2">
      <c r="D363" s="19"/>
      <c r="E363" s="19"/>
      <c r="F363" s="19"/>
      <c r="G363" s="19"/>
      <c r="H363" s="19"/>
    </row>
    <row r="364" spans="4:8" x14ac:dyDescent="0.2">
      <c r="D364" s="19"/>
      <c r="E364" s="19"/>
      <c r="F364" s="19"/>
      <c r="G364" s="19"/>
      <c r="H364" s="19"/>
    </row>
    <row r="365" spans="4:8" x14ac:dyDescent="0.2">
      <c r="D365" s="19"/>
      <c r="E365" s="19"/>
      <c r="F365" s="19"/>
      <c r="G365" s="19"/>
      <c r="H365" s="19"/>
    </row>
    <row r="366" spans="4:8" x14ac:dyDescent="0.2">
      <c r="D366" s="19"/>
      <c r="E366" s="19"/>
      <c r="F366" s="19"/>
      <c r="G366" s="19"/>
      <c r="H366" s="19"/>
    </row>
    <row r="367" spans="4:8" x14ac:dyDescent="0.2">
      <c r="D367" s="19"/>
      <c r="E367" s="19"/>
      <c r="F367" s="19"/>
      <c r="G367" s="19"/>
      <c r="H367" s="19"/>
    </row>
    <row r="368" spans="4:8" x14ac:dyDescent="0.2">
      <c r="D368" s="19"/>
      <c r="E368" s="19"/>
      <c r="F368" s="19"/>
      <c r="G368" s="19"/>
      <c r="H368" s="19"/>
    </row>
    <row r="369" spans="4:8" x14ac:dyDescent="0.2">
      <c r="D369" s="19"/>
      <c r="E369" s="19"/>
      <c r="F369" s="19"/>
      <c r="G369" s="19"/>
      <c r="H369" s="19"/>
    </row>
    <row r="370" spans="4:8" x14ac:dyDescent="0.2">
      <c r="D370" s="19"/>
      <c r="E370" s="19"/>
      <c r="F370" s="19"/>
      <c r="G370" s="19"/>
      <c r="H370" s="19"/>
    </row>
    <row r="371" spans="4:8" x14ac:dyDescent="0.2">
      <c r="D371" s="19"/>
      <c r="E371" s="19"/>
      <c r="F371" s="19"/>
      <c r="G371" s="19"/>
      <c r="H371" s="19"/>
    </row>
    <row r="372" spans="4:8" x14ac:dyDescent="0.2">
      <c r="D372" s="19"/>
      <c r="E372" s="19"/>
      <c r="F372" s="19"/>
      <c r="G372" s="19"/>
      <c r="H372" s="19"/>
    </row>
    <row r="373" spans="4:8" x14ac:dyDescent="0.2">
      <c r="D373" s="19"/>
      <c r="E373" s="19"/>
      <c r="F373" s="19"/>
      <c r="G373" s="19"/>
      <c r="H373" s="19"/>
    </row>
    <row r="374" spans="4:8" x14ac:dyDescent="0.2">
      <c r="D374" s="19"/>
      <c r="E374" s="19"/>
      <c r="F374" s="19"/>
      <c r="G374" s="19"/>
      <c r="H374" s="19"/>
    </row>
    <row r="375" spans="4:8" x14ac:dyDescent="0.2">
      <c r="D375" s="19"/>
      <c r="E375" s="19"/>
      <c r="F375" s="19"/>
      <c r="G375" s="19"/>
      <c r="H375" s="19"/>
    </row>
    <row r="376" spans="4:8" x14ac:dyDescent="0.2">
      <c r="D376" s="19"/>
      <c r="E376" s="19"/>
      <c r="F376" s="19"/>
      <c r="G376" s="19"/>
      <c r="H376" s="19"/>
    </row>
    <row r="377" spans="4:8" x14ac:dyDescent="0.2">
      <c r="D377" s="19"/>
      <c r="E377" s="19"/>
      <c r="F377" s="19"/>
      <c r="G377" s="19"/>
      <c r="H377" s="19"/>
    </row>
    <row r="378" spans="4:8" x14ac:dyDescent="0.2">
      <c r="D378" s="19"/>
      <c r="E378" s="19"/>
      <c r="F378" s="19"/>
      <c r="G378" s="19"/>
      <c r="H378" s="19"/>
    </row>
    <row r="379" spans="4:8" x14ac:dyDescent="0.2">
      <c r="D379" s="19"/>
      <c r="E379" s="19"/>
      <c r="F379" s="19"/>
      <c r="G379" s="19"/>
      <c r="H379" s="19"/>
    </row>
    <row r="380" spans="4:8" x14ac:dyDescent="0.2">
      <c r="D380" s="19"/>
      <c r="E380" s="19"/>
      <c r="F380" s="19"/>
      <c r="G380" s="19"/>
      <c r="H380" s="19"/>
    </row>
    <row r="381" spans="4:8" x14ac:dyDescent="0.2">
      <c r="D381" s="19"/>
      <c r="E381" s="19"/>
      <c r="F381" s="19"/>
      <c r="G381" s="19"/>
      <c r="H381" s="19"/>
    </row>
    <row r="382" spans="4:8" x14ac:dyDescent="0.2">
      <c r="D382" s="19"/>
      <c r="E382" s="19"/>
      <c r="F382" s="19"/>
      <c r="G382" s="19"/>
      <c r="H382" s="19"/>
    </row>
    <row r="383" spans="4:8" x14ac:dyDescent="0.2">
      <c r="D383" s="19"/>
      <c r="E383" s="19"/>
      <c r="F383" s="19"/>
      <c r="G383" s="19"/>
      <c r="H383" s="19"/>
    </row>
    <row r="384" spans="4:8" x14ac:dyDescent="0.2">
      <c r="D384" s="19"/>
      <c r="E384" s="19"/>
      <c r="F384" s="19"/>
      <c r="G384" s="19"/>
      <c r="H384" s="19"/>
    </row>
    <row r="385" spans="4:8" x14ac:dyDescent="0.2">
      <c r="D385" s="19"/>
      <c r="E385" s="19"/>
      <c r="F385" s="19"/>
      <c r="G385" s="19"/>
      <c r="H385" s="19"/>
    </row>
    <row r="386" spans="4:8" x14ac:dyDescent="0.2">
      <c r="D386" s="19"/>
      <c r="E386" s="19"/>
      <c r="F386" s="19"/>
      <c r="G386" s="19"/>
      <c r="H386" s="19"/>
    </row>
    <row r="387" spans="4:8" x14ac:dyDescent="0.2">
      <c r="D387" s="19"/>
      <c r="E387" s="19"/>
      <c r="F387" s="19"/>
      <c r="G387" s="19"/>
      <c r="H387" s="19"/>
    </row>
    <row r="388" spans="4:8" x14ac:dyDescent="0.2">
      <c r="D388" s="19"/>
      <c r="E388" s="19"/>
      <c r="F388" s="19"/>
      <c r="G388" s="19"/>
      <c r="H388" s="19"/>
    </row>
    <row r="389" spans="4:8" x14ac:dyDescent="0.2">
      <c r="D389" s="19"/>
      <c r="E389" s="19"/>
      <c r="F389" s="19"/>
      <c r="G389" s="19"/>
      <c r="H389" s="19"/>
    </row>
    <row r="390" spans="4:8" x14ac:dyDescent="0.2">
      <c r="D390" s="19"/>
      <c r="E390" s="19"/>
      <c r="F390" s="19"/>
      <c r="G390" s="19"/>
      <c r="H390" s="19"/>
    </row>
    <row r="391" spans="4:8" x14ac:dyDescent="0.2">
      <c r="D391" s="19"/>
      <c r="E391" s="19"/>
      <c r="F391" s="19"/>
      <c r="G391" s="19"/>
      <c r="H391" s="19"/>
    </row>
    <row r="392" spans="4:8" x14ac:dyDescent="0.2">
      <c r="D392" s="19"/>
      <c r="E392" s="19"/>
      <c r="F392" s="19"/>
      <c r="G392" s="19"/>
      <c r="H392" s="19"/>
    </row>
    <row r="393" spans="4:8" x14ac:dyDescent="0.2">
      <c r="D393" s="19"/>
      <c r="E393" s="19"/>
      <c r="F393" s="19"/>
      <c r="G393" s="19"/>
      <c r="H393" s="19"/>
    </row>
    <row r="394" spans="4:8" x14ac:dyDescent="0.2">
      <c r="D394" s="19"/>
      <c r="E394" s="19"/>
      <c r="F394" s="19"/>
      <c r="G394" s="19"/>
      <c r="H394" s="19"/>
    </row>
    <row r="395" spans="4:8" x14ac:dyDescent="0.2">
      <c r="D395" s="19"/>
      <c r="E395" s="19"/>
      <c r="F395" s="19"/>
      <c r="G395" s="19"/>
      <c r="H395" s="19"/>
    </row>
    <row r="396" spans="4:8" x14ac:dyDescent="0.2">
      <c r="D396" s="19"/>
      <c r="E396" s="19"/>
      <c r="F396" s="19"/>
      <c r="G396" s="19"/>
      <c r="H396" s="19"/>
    </row>
    <row r="397" spans="4:8" x14ac:dyDescent="0.2">
      <c r="D397" s="19"/>
      <c r="E397" s="19"/>
      <c r="F397" s="19"/>
      <c r="G397" s="19"/>
      <c r="H397" s="19"/>
    </row>
    <row r="398" spans="4:8" x14ac:dyDescent="0.2">
      <c r="D398" s="19"/>
      <c r="E398" s="19"/>
      <c r="F398" s="19"/>
      <c r="G398" s="19"/>
      <c r="H398" s="19"/>
    </row>
    <row r="399" spans="4:8" x14ac:dyDescent="0.2">
      <c r="D399" s="19"/>
      <c r="E399" s="19"/>
      <c r="F399" s="19"/>
      <c r="G399" s="19"/>
      <c r="H399" s="19"/>
    </row>
    <row r="400" spans="4:8" x14ac:dyDescent="0.2">
      <c r="D400" s="19"/>
      <c r="E400" s="19"/>
      <c r="F400" s="19"/>
      <c r="G400" s="19"/>
      <c r="H400" s="19"/>
    </row>
    <row r="401" spans="4:8" x14ac:dyDescent="0.2">
      <c r="D401" s="19"/>
      <c r="E401" s="19"/>
      <c r="F401" s="19"/>
      <c r="G401" s="19"/>
      <c r="H401" s="19"/>
    </row>
    <row r="402" spans="4:8" x14ac:dyDescent="0.2">
      <c r="D402" s="19"/>
      <c r="E402" s="19"/>
      <c r="F402" s="19"/>
      <c r="G402" s="19"/>
      <c r="H402" s="19"/>
    </row>
    <row r="403" spans="4:8" x14ac:dyDescent="0.2">
      <c r="D403" s="19"/>
      <c r="E403" s="19"/>
      <c r="F403" s="19"/>
      <c r="G403" s="19"/>
      <c r="H403" s="19"/>
    </row>
    <row r="404" spans="4:8" x14ac:dyDescent="0.2">
      <c r="D404" s="19"/>
      <c r="E404" s="19"/>
      <c r="F404" s="19"/>
      <c r="G404" s="19"/>
      <c r="H404" s="19"/>
    </row>
    <row r="405" spans="4:8" x14ac:dyDescent="0.2">
      <c r="D405" s="19"/>
      <c r="E405" s="19"/>
      <c r="F405" s="19"/>
      <c r="G405" s="19"/>
      <c r="H405" s="19"/>
    </row>
    <row r="406" spans="4:8" x14ac:dyDescent="0.2">
      <c r="D406" s="19"/>
      <c r="E406" s="19"/>
      <c r="F406" s="19"/>
      <c r="G406" s="19"/>
      <c r="H406" s="19"/>
    </row>
    <row r="407" spans="4:8" x14ac:dyDescent="0.2">
      <c r="D407" s="19"/>
      <c r="E407" s="19"/>
      <c r="F407" s="19"/>
      <c r="G407" s="19"/>
      <c r="H407" s="19"/>
    </row>
    <row r="408" spans="4:8" x14ac:dyDescent="0.2">
      <c r="D408" s="19"/>
      <c r="E408" s="19"/>
      <c r="F408" s="19"/>
      <c r="G408" s="19"/>
      <c r="H408" s="19"/>
    </row>
    <row r="409" spans="4:8" x14ac:dyDescent="0.2">
      <c r="D409" s="19"/>
      <c r="E409" s="19"/>
      <c r="F409" s="19"/>
      <c r="G409" s="19"/>
      <c r="H409" s="19"/>
    </row>
    <row r="410" spans="4:8" x14ac:dyDescent="0.2">
      <c r="D410" s="19"/>
      <c r="E410" s="19"/>
      <c r="F410" s="19"/>
      <c r="G410" s="19"/>
      <c r="H410" s="19"/>
    </row>
    <row r="411" spans="4:8" x14ac:dyDescent="0.2">
      <c r="D411" s="19"/>
      <c r="E411" s="19"/>
      <c r="F411" s="19"/>
      <c r="G411" s="19"/>
      <c r="H411" s="19"/>
    </row>
    <row r="412" spans="4:8" x14ac:dyDescent="0.2">
      <c r="D412" s="19"/>
      <c r="E412" s="19"/>
      <c r="F412" s="19"/>
      <c r="G412" s="19"/>
      <c r="H412" s="19"/>
    </row>
    <row r="413" spans="4:8" x14ac:dyDescent="0.2">
      <c r="D413" s="19"/>
      <c r="E413" s="19"/>
      <c r="F413" s="19"/>
      <c r="G413" s="19"/>
      <c r="H413" s="19"/>
    </row>
    <row r="414" spans="4:8" x14ac:dyDescent="0.2">
      <c r="D414" s="19"/>
      <c r="E414" s="19"/>
      <c r="F414" s="19"/>
      <c r="G414" s="19"/>
      <c r="H414" s="19"/>
    </row>
    <row r="415" spans="4:8" x14ac:dyDescent="0.2">
      <c r="D415" s="19"/>
      <c r="E415" s="19"/>
      <c r="F415" s="19"/>
      <c r="G415" s="19"/>
      <c r="H415" s="19"/>
    </row>
    <row r="416" spans="4:8" x14ac:dyDescent="0.2">
      <c r="D416" s="19"/>
      <c r="E416" s="19"/>
      <c r="F416" s="19"/>
      <c r="G416" s="19"/>
      <c r="H416" s="19"/>
    </row>
    <row r="417" spans="4:8" x14ac:dyDescent="0.2">
      <c r="D417" s="19"/>
      <c r="E417" s="19"/>
      <c r="F417" s="19"/>
      <c r="G417" s="19"/>
      <c r="H417" s="19"/>
    </row>
    <row r="418" spans="4:8" x14ac:dyDescent="0.2">
      <c r="D418" s="19"/>
      <c r="E418" s="19"/>
      <c r="F418" s="19"/>
      <c r="G418" s="19"/>
      <c r="H418" s="19"/>
    </row>
    <row r="419" spans="4:8" x14ac:dyDescent="0.2">
      <c r="D419" s="19"/>
      <c r="E419" s="19"/>
      <c r="F419" s="19"/>
      <c r="G419" s="19"/>
      <c r="H419" s="19"/>
    </row>
    <row r="420" spans="4:8" x14ac:dyDescent="0.2">
      <c r="D420" s="19"/>
      <c r="E420" s="19"/>
      <c r="F420" s="19"/>
      <c r="G420" s="19"/>
      <c r="H420" s="19"/>
    </row>
    <row r="421" spans="4:8" x14ac:dyDescent="0.2">
      <c r="D421" s="19"/>
      <c r="E421" s="19"/>
      <c r="F421" s="19"/>
      <c r="G421" s="19"/>
      <c r="H421" s="19"/>
    </row>
    <row r="422" spans="4:8" x14ac:dyDescent="0.2">
      <c r="D422" s="19"/>
      <c r="E422" s="19"/>
      <c r="F422" s="19"/>
      <c r="G422" s="19"/>
      <c r="H422" s="19"/>
    </row>
    <row r="423" spans="4:8" x14ac:dyDescent="0.2">
      <c r="D423" s="19"/>
      <c r="E423" s="19"/>
      <c r="F423" s="19"/>
      <c r="G423" s="19"/>
      <c r="H423" s="19"/>
    </row>
    <row r="424" spans="4:8" x14ac:dyDescent="0.2">
      <c r="D424" s="19"/>
      <c r="E424" s="19"/>
      <c r="F424" s="19"/>
      <c r="G424" s="19"/>
      <c r="H424" s="19"/>
    </row>
    <row r="425" spans="4:8" x14ac:dyDescent="0.2">
      <c r="D425" s="19"/>
      <c r="E425" s="19"/>
      <c r="F425" s="19"/>
      <c r="G425" s="19"/>
      <c r="H425" s="19"/>
    </row>
    <row r="426" spans="4:8" x14ac:dyDescent="0.2">
      <c r="D426" s="19"/>
      <c r="E426" s="19"/>
      <c r="F426" s="19"/>
      <c r="G426" s="19"/>
      <c r="H426" s="19"/>
    </row>
    <row r="427" spans="4:8" x14ac:dyDescent="0.2">
      <c r="D427" s="19"/>
      <c r="E427" s="19"/>
      <c r="F427" s="19"/>
      <c r="G427" s="19"/>
      <c r="H427" s="19"/>
    </row>
    <row r="428" spans="4:8" x14ac:dyDescent="0.2">
      <c r="D428" s="19"/>
      <c r="E428" s="19"/>
      <c r="F428" s="19"/>
      <c r="G428" s="19"/>
      <c r="H428" s="19"/>
    </row>
    <row r="429" spans="4:8" x14ac:dyDescent="0.2">
      <c r="D429" s="19"/>
      <c r="E429" s="19"/>
      <c r="F429" s="19"/>
      <c r="G429" s="19"/>
      <c r="H429" s="19"/>
    </row>
    <row r="430" spans="4:8" x14ac:dyDescent="0.2">
      <c r="D430" s="19"/>
      <c r="E430" s="19"/>
      <c r="F430" s="19"/>
      <c r="G430" s="19"/>
      <c r="H430" s="19"/>
    </row>
    <row r="431" spans="4:8" x14ac:dyDescent="0.2">
      <c r="D431" s="19"/>
      <c r="E431" s="19"/>
      <c r="F431" s="19"/>
      <c r="G431" s="19"/>
      <c r="H431" s="19"/>
    </row>
    <row r="432" spans="4:8" x14ac:dyDescent="0.2">
      <c r="D432" s="19"/>
      <c r="E432" s="19"/>
      <c r="F432" s="19"/>
      <c r="G432" s="19"/>
      <c r="H432" s="19"/>
    </row>
    <row r="433" spans="4:8" x14ac:dyDescent="0.2">
      <c r="D433" s="19"/>
      <c r="E433" s="19"/>
      <c r="F433" s="19"/>
      <c r="G433" s="19"/>
      <c r="H433" s="19"/>
    </row>
    <row r="434" spans="4:8" x14ac:dyDescent="0.2">
      <c r="D434" s="19"/>
      <c r="E434" s="19"/>
      <c r="F434" s="19"/>
      <c r="G434" s="19"/>
      <c r="H434" s="19"/>
    </row>
    <row r="435" spans="4:8" x14ac:dyDescent="0.2">
      <c r="D435" s="19"/>
      <c r="E435" s="19"/>
      <c r="F435" s="19"/>
      <c r="G435" s="19"/>
      <c r="H435" s="19"/>
    </row>
    <row r="436" spans="4:8" x14ac:dyDescent="0.2">
      <c r="D436" s="19"/>
      <c r="E436" s="19"/>
      <c r="F436" s="19"/>
      <c r="G436" s="19"/>
      <c r="H436" s="19"/>
    </row>
    <row r="437" spans="4:8" x14ac:dyDescent="0.2">
      <c r="D437" s="19"/>
      <c r="E437" s="19"/>
      <c r="F437" s="19"/>
      <c r="G437" s="19"/>
      <c r="H437" s="19"/>
    </row>
    <row r="438" spans="4:8" x14ac:dyDescent="0.2">
      <c r="D438" s="19"/>
      <c r="E438" s="19"/>
      <c r="F438" s="19"/>
      <c r="G438" s="19"/>
      <c r="H438" s="19"/>
    </row>
    <row r="439" spans="4:8" x14ac:dyDescent="0.2">
      <c r="D439" s="19"/>
      <c r="E439" s="19"/>
      <c r="F439" s="19"/>
      <c r="G439" s="19"/>
      <c r="H439" s="19"/>
    </row>
    <row r="440" spans="4:8" x14ac:dyDescent="0.2">
      <c r="D440" s="19"/>
      <c r="E440" s="19"/>
      <c r="F440" s="19"/>
      <c r="G440" s="19"/>
      <c r="H440" s="19"/>
    </row>
    <row r="441" spans="4:8" x14ac:dyDescent="0.2">
      <c r="D441" s="19"/>
      <c r="E441" s="19"/>
      <c r="F441" s="19"/>
      <c r="G441" s="19"/>
      <c r="H441" s="19"/>
    </row>
    <row r="442" spans="4:8" x14ac:dyDescent="0.2">
      <c r="D442" s="19"/>
      <c r="E442" s="19"/>
      <c r="F442" s="19"/>
      <c r="G442" s="19"/>
      <c r="H442" s="19"/>
    </row>
    <row r="443" spans="4:8" x14ac:dyDescent="0.2">
      <c r="D443" s="19"/>
      <c r="E443" s="19"/>
      <c r="F443" s="19"/>
      <c r="G443" s="19"/>
      <c r="H443" s="19"/>
    </row>
    <row r="444" spans="4:8" x14ac:dyDescent="0.2">
      <c r="D444" s="19"/>
      <c r="E444" s="19"/>
      <c r="F444" s="19"/>
      <c r="G444" s="19"/>
      <c r="H444" s="19"/>
    </row>
    <row r="445" spans="4:8" x14ac:dyDescent="0.2">
      <c r="D445" s="19"/>
      <c r="E445" s="19"/>
      <c r="F445" s="19"/>
      <c r="G445" s="19"/>
      <c r="H445" s="19"/>
    </row>
    <row r="446" spans="4:8" x14ac:dyDescent="0.2">
      <c r="D446" s="19"/>
      <c r="E446" s="19"/>
      <c r="F446" s="19"/>
      <c r="G446" s="19"/>
      <c r="H446" s="19"/>
    </row>
    <row r="447" spans="4:8" x14ac:dyDescent="0.2">
      <c r="D447" s="19"/>
      <c r="E447" s="19"/>
      <c r="F447" s="19"/>
      <c r="G447" s="19"/>
      <c r="H447" s="19"/>
    </row>
    <row r="448" spans="4:8" x14ac:dyDescent="0.2">
      <c r="D448" s="19"/>
      <c r="E448" s="19"/>
      <c r="F448" s="19"/>
      <c r="G448" s="19"/>
      <c r="H448" s="19"/>
    </row>
    <row r="449" spans="4:8" x14ac:dyDescent="0.2">
      <c r="D449" s="19"/>
      <c r="E449" s="19"/>
      <c r="F449" s="19"/>
      <c r="G449" s="19"/>
      <c r="H449" s="19"/>
    </row>
    <row r="450" spans="4:8" x14ac:dyDescent="0.2">
      <c r="D450" s="19"/>
      <c r="E450" s="19"/>
      <c r="F450" s="19"/>
      <c r="G450" s="19"/>
      <c r="H450" s="19"/>
    </row>
    <row r="451" spans="4:8" x14ac:dyDescent="0.2">
      <c r="D451" s="19"/>
      <c r="E451" s="19"/>
      <c r="F451" s="19"/>
      <c r="G451" s="19"/>
      <c r="H451" s="19"/>
    </row>
    <row r="452" spans="4:8" x14ac:dyDescent="0.2">
      <c r="D452" s="19"/>
      <c r="E452" s="19"/>
      <c r="F452" s="19"/>
      <c r="G452" s="19"/>
      <c r="H452" s="19"/>
    </row>
    <row r="453" spans="4:8" x14ac:dyDescent="0.2">
      <c r="D453" s="19"/>
      <c r="E453" s="19"/>
      <c r="F453" s="19"/>
      <c r="G453" s="19"/>
      <c r="H453" s="19"/>
    </row>
    <row r="454" spans="4:8" x14ac:dyDescent="0.2">
      <c r="D454" s="19"/>
      <c r="E454" s="19"/>
      <c r="F454" s="19"/>
      <c r="G454" s="19"/>
      <c r="H454" s="19"/>
    </row>
    <row r="455" spans="4:8" x14ac:dyDescent="0.2">
      <c r="D455" s="19"/>
      <c r="E455" s="19"/>
      <c r="F455" s="19"/>
      <c r="G455" s="19"/>
      <c r="H455" s="19"/>
    </row>
    <row r="456" spans="4:8" x14ac:dyDescent="0.2">
      <c r="D456" s="19"/>
      <c r="E456" s="19"/>
      <c r="F456" s="19"/>
      <c r="G456" s="19"/>
      <c r="H456" s="19"/>
    </row>
    <row r="457" spans="4:8" x14ac:dyDescent="0.2">
      <c r="D457" s="19"/>
      <c r="E457" s="19"/>
      <c r="F457" s="19"/>
      <c r="G457" s="19"/>
      <c r="H457" s="19"/>
    </row>
    <row r="458" spans="4:8" x14ac:dyDescent="0.2">
      <c r="D458" s="19"/>
      <c r="E458" s="19"/>
      <c r="F458" s="19"/>
      <c r="G458" s="19"/>
      <c r="H458" s="19"/>
    </row>
    <row r="459" spans="4:8" x14ac:dyDescent="0.2">
      <c r="D459" s="19"/>
      <c r="E459" s="19"/>
      <c r="F459" s="19"/>
      <c r="G459" s="19"/>
      <c r="H459" s="19"/>
    </row>
    <row r="460" spans="4:8" x14ac:dyDescent="0.2">
      <c r="D460" s="19"/>
      <c r="E460" s="19"/>
      <c r="F460" s="19"/>
      <c r="G460" s="19"/>
      <c r="H460" s="19"/>
    </row>
    <row r="461" spans="4:8" x14ac:dyDescent="0.2">
      <c r="D461" s="19"/>
      <c r="E461" s="19"/>
      <c r="F461" s="19"/>
      <c r="G461" s="19"/>
      <c r="H461" s="19"/>
    </row>
    <row r="462" spans="4:8" x14ac:dyDescent="0.2">
      <c r="D462" s="19"/>
      <c r="E462" s="19"/>
      <c r="F462" s="19"/>
      <c r="G462" s="19"/>
      <c r="H462" s="19"/>
    </row>
    <row r="463" spans="4:8" x14ac:dyDescent="0.2">
      <c r="D463" s="19"/>
      <c r="E463" s="19"/>
      <c r="F463" s="19"/>
      <c r="G463" s="19"/>
      <c r="H463" s="19"/>
    </row>
    <row r="464" spans="4:8" x14ac:dyDescent="0.2">
      <c r="D464" s="19"/>
      <c r="E464" s="19"/>
      <c r="F464" s="19"/>
      <c r="G464" s="19"/>
      <c r="H464" s="19"/>
    </row>
    <row r="465" spans="4:8" x14ac:dyDescent="0.2">
      <c r="D465" s="19"/>
      <c r="E465" s="19"/>
      <c r="F465" s="19"/>
      <c r="G465" s="19"/>
      <c r="H465" s="19"/>
    </row>
    <row r="466" spans="4:8" x14ac:dyDescent="0.2">
      <c r="D466" s="19"/>
      <c r="E466" s="19"/>
      <c r="F466" s="19"/>
      <c r="G466" s="19"/>
      <c r="H466" s="19"/>
    </row>
    <row r="467" spans="4:8" x14ac:dyDescent="0.2">
      <c r="D467" s="19"/>
      <c r="E467" s="19"/>
      <c r="F467" s="19"/>
      <c r="G467" s="19"/>
      <c r="H467" s="19"/>
    </row>
    <row r="468" spans="4:8" x14ac:dyDescent="0.2">
      <c r="D468" s="19"/>
      <c r="E468" s="19"/>
      <c r="F468" s="19"/>
      <c r="G468" s="19"/>
      <c r="H468" s="19"/>
    </row>
    <row r="469" spans="4:8" x14ac:dyDescent="0.2">
      <c r="D469" s="19"/>
      <c r="E469" s="19"/>
      <c r="F469" s="19"/>
      <c r="G469" s="19"/>
      <c r="H469" s="19"/>
    </row>
    <row r="470" spans="4:8" x14ac:dyDescent="0.2">
      <c r="D470" s="19"/>
      <c r="E470" s="19"/>
      <c r="F470" s="19"/>
      <c r="G470" s="19"/>
      <c r="H470" s="19"/>
    </row>
    <row r="471" spans="4:8" x14ac:dyDescent="0.2">
      <c r="D471" s="19"/>
      <c r="E471" s="19"/>
      <c r="F471" s="19"/>
      <c r="G471" s="19"/>
      <c r="H471" s="19"/>
    </row>
    <row r="472" spans="4:8" x14ac:dyDescent="0.2">
      <c r="D472" s="19"/>
      <c r="E472" s="19"/>
      <c r="F472" s="19"/>
      <c r="G472" s="19"/>
      <c r="H472" s="19"/>
    </row>
    <row r="473" spans="4:8" x14ac:dyDescent="0.2">
      <c r="D473" s="19"/>
      <c r="E473" s="19"/>
      <c r="F473" s="19"/>
      <c r="G473" s="19"/>
      <c r="H473" s="19"/>
    </row>
    <row r="474" spans="4:8" x14ac:dyDescent="0.2">
      <c r="D474" s="19"/>
      <c r="E474" s="19"/>
      <c r="F474" s="19"/>
      <c r="G474" s="19"/>
      <c r="H474" s="19"/>
    </row>
    <row r="475" spans="4:8" x14ac:dyDescent="0.2">
      <c r="D475" s="19"/>
      <c r="E475" s="19"/>
      <c r="F475" s="19"/>
      <c r="G475" s="19"/>
      <c r="H475" s="19"/>
    </row>
    <row r="476" spans="4:8" x14ac:dyDescent="0.2">
      <c r="D476" s="19"/>
      <c r="E476" s="19"/>
      <c r="F476" s="19"/>
      <c r="G476" s="19"/>
      <c r="H476" s="19"/>
    </row>
    <row r="477" spans="4:8" x14ac:dyDescent="0.2">
      <c r="D477" s="19"/>
      <c r="E477" s="19"/>
      <c r="F477" s="19"/>
      <c r="G477" s="19"/>
      <c r="H477" s="19"/>
    </row>
    <row r="478" spans="4:8" x14ac:dyDescent="0.2">
      <c r="D478" s="19"/>
      <c r="E478" s="19"/>
      <c r="F478" s="19"/>
      <c r="G478" s="19"/>
      <c r="H478" s="19"/>
    </row>
    <row r="479" spans="4:8" x14ac:dyDescent="0.2">
      <c r="D479" s="19"/>
      <c r="E479" s="19"/>
      <c r="F479" s="19"/>
      <c r="G479" s="19"/>
      <c r="H479" s="19"/>
    </row>
    <row r="480" spans="4:8" x14ac:dyDescent="0.2">
      <c r="D480" s="19"/>
      <c r="E480" s="19"/>
      <c r="F480" s="19"/>
      <c r="G480" s="19"/>
      <c r="H480" s="19"/>
    </row>
    <row r="481" spans="4:8" x14ac:dyDescent="0.2">
      <c r="D481" s="19"/>
      <c r="E481" s="19"/>
      <c r="F481" s="19"/>
      <c r="G481" s="19"/>
      <c r="H481" s="19"/>
    </row>
    <row r="482" spans="4:8" x14ac:dyDescent="0.2">
      <c r="D482" s="19"/>
      <c r="E482" s="19"/>
      <c r="F482" s="19"/>
      <c r="G482" s="19"/>
      <c r="H482" s="19"/>
    </row>
    <row r="483" spans="4:8" x14ac:dyDescent="0.2">
      <c r="D483" s="19"/>
      <c r="E483" s="19"/>
      <c r="F483" s="19"/>
      <c r="G483" s="19"/>
      <c r="H483" s="19"/>
    </row>
    <row r="484" spans="4:8" x14ac:dyDescent="0.2">
      <c r="D484" s="19"/>
      <c r="E484" s="19"/>
      <c r="F484" s="19"/>
      <c r="G484" s="19"/>
      <c r="H484" s="19"/>
    </row>
    <row r="485" spans="4:8" x14ac:dyDescent="0.2">
      <c r="D485" s="19"/>
      <c r="E485" s="19"/>
      <c r="F485" s="19"/>
      <c r="G485" s="19"/>
      <c r="H485" s="19"/>
    </row>
    <row r="486" spans="4:8" x14ac:dyDescent="0.2">
      <c r="D486" s="19"/>
      <c r="E486" s="19"/>
      <c r="F486" s="19"/>
      <c r="G486" s="19"/>
      <c r="H486" s="19"/>
    </row>
    <row r="487" spans="4:8" x14ac:dyDescent="0.2">
      <c r="D487" s="19"/>
      <c r="E487" s="19"/>
      <c r="F487" s="19"/>
      <c r="G487" s="19"/>
      <c r="H487" s="19"/>
    </row>
    <row r="488" spans="4:8" x14ac:dyDescent="0.2">
      <c r="D488" s="19"/>
      <c r="E488" s="19"/>
      <c r="F488" s="19"/>
      <c r="G488" s="19"/>
      <c r="H488" s="19"/>
    </row>
    <row r="489" spans="4:8" x14ac:dyDescent="0.2">
      <c r="D489" s="19"/>
      <c r="E489" s="19"/>
      <c r="F489" s="19"/>
      <c r="G489" s="19"/>
      <c r="H489" s="19"/>
    </row>
    <row r="490" spans="4:8" x14ac:dyDescent="0.2">
      <c r="D490" s="19"/>
      <c r="E490" s="19"/>
      <c r="F490" s="19"/>
      <c r="G490" s="19"/>
      <c r="H490" s="19"/>
    </row>
    <row r="491" spans="4:8" x14ac:dyDescent="0.2">
      <c r="D491" s="19"/>
      <c r="E491" s="19"/>
      <c r="F491" s="19"/>
      <c r="G491" s="19"/>
      <c r="H491" s="19"/>
    </row>
    <row r="492" spans="4:8" x14ac:dyDescent="0.2">
      <c r="D492" s="19"/>
      <c r="E492" s="19"/>
      <c r="F492" s="19"/>
      <c r="G492" s="19"/>
      <c r="H492" s="19"/>
    </row>
    <row r="493" spans="4:8" x14ac:dyDescent="0.2">
      <c r="D493" s="19"/>
      <c r="E493" s="19"/>
      <c r="F493" s="19"/>
      <c r="G493" s="19"/>
      <c r="H493" s="19"/>
    </row>
    <row r="494" spans="4:8" x14ac:dyDescent="0.2">
      <c r="D494" s="19"/>
      <c r="E494" s="19"/>
      <c r="F494" s="19"/>
      <c r="G494" s="19"/>
      <c r="H494" s="19"/>
    </row>
    <row r="495" spans="4:8" x14ac:dyDescent="0.2">
      <c r="D495" s="19"/>
      <c r="E495" s="19"/>
      <c r="F495" s="19"/>
      <c r="G495" s="19"/>
      <c r="H495" s="19"/>
    </row>
  </sheetData>
  <mergeCells count="10">
    <mergeCell ref="D100:H100"/>
    <mergeCell ref="D128:H128"/>
    <mergeCell ref="E1:H4"/>
    <mergeCell ref="D44:H44"/>
    <mergeCell ref="D72:H72"/>
    <mergeCell ref="G12:H12"/>
    <mergeCell ref="G14:H14"/>
    <mergeCell ref="E6:H6"/>
    <mergeCell ref="D10:H10"/>
    <mergeCell ref="D16:H16"/>
  </mergeCells>
  <printOptions horizontalCentered="1"/>
  <pageMargins left="0.78740157480314965" right="0.78740157480314965" top="0.78740157480314965" bottom="0.78740157480314965" header="0.31496062992125984" footer="0.31496062992125984"/>
  <pageSetup paperSize="9" scale="74" fitToHeight="0" orientation="portrait" r:id="rId1"/>
  <rowBreaks count="2" manualBreakCount="2">
    <brk id="71" min="3" max="9" man="1"/>
    <brk id="127" min="3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21</vt:i4>
      </vt:variant>
    </vt:vector>
  </HeadingPairs>
  <TitlesOfParts>
    <vt:vector size="39" baseType="lpstr">
      <vt:lpstr>PM10_CA-HU-09</vt:lpstr>
      <vt:lpstr>PM2.5_CA-HU-09</vt:lpstr>
      <vt:lpstr>Met_CA-HU-09</vt:lpstr>
      <vt:lpstr>PM10_CA-HU-04</vt:lpstr>
      <vt:lpstr>PM2.5_CA-HU-04</vt:lpstr>
      <vt:lpstr>Met_CA-HU-04</vt:lpstr>
      <vt:lpstr>Regresion</vt:lpstr>
      <vt:lpstr>Hoja2</vt:lpstr>
      <vt:lpstr>A.2.1. Promedio meteorologia</vt:lpstr>
      <vt:lpstr>A.2.2. Promedio diarios (T y P)</vt:lpstr>
      <vt:lpstr>A.2.3. Flujo promedio</vt:lpstr>
      <vt:lpstr>A.2.4. Cálculo PM10 y VM</vt:lpstr>
      <vt:lpstr>A.2.5. Cálculo PM 2.5</vt:lpstr>
      <vt:lpstr>A.2.6. Conc. de Metales PM 10</vt:lpstr>
      <vt:lpstr>A.2.7. Cálculo Vol E</vt:lpstr>
      <vt:lpstr>A.2.8. Conc. Metales 10°C</vt:lpstr>
      <vt:lpstr>Resumen</vt:lpstr>
      <vt:lpstr>Fórmula EPA</vt:lpstr>
      <vt:lpstr>'A.2.1. Promedio meteorologia'!Área_de_impresión</vt:lpstr>
      <vt:lpstr>'A.2.2. Promedio diarios (T y P)'!Área_de_impresión</vt:lpstr>
      <vt:lpstr>'A.2.3. Flujo promedio'!Área_de_impresión</vt:lpstr>
      <vt:lpstr>'A.2.4. Cálculo PM10 y VM'!Área_de_impresión</vt:lpstr>
      <vt:lpstr>'A.2.5. Cálculo PM 2.5'!Área_de_impresión</vt:lpstr>
      <vt:lpstr>'A.2.6. Conc. de Metales PM 10'!Área_de_impresión</vt:lpstr>
      <vt:lpstr>'A.2.8. Conc. Metales 10°C'!Área_de_impresión</vt:lpstr>
      <vt:lpstr>'Met_CA-HU-04'!Área_de_impresión</vt:lpstr>
      <vt:lpstr>'Met_CA-HU-09'!Área_de_impresión</vt:lpstr>
      <vt:lpstr>'PM10_CA-HU-04'!Área_de_impresión</vt:lpstr>
      <vt:lpstr>'PM10_CA-HU-09'!Área_de_impresión</vt:lpstr>
      <vt:lpstr>'PM2.5_CA-HU-04'!Área_de_impresión</vt:lpstr>
      <vt:lpstr>'PM2.5_CA-HU-09'!Área_de_impresión</vt:lpstr>
      <vt:lpstr>'A.2.1. Promedio meteorologia'!Títulos_a_imprimir</vt:lpstr>
      <vt:lpstr>'A.2.2. Promedio diarios (T y P)'!Títulos_a_imprimir</vt:lpstr>
      <vt:lpstr>'A.2.3. Flujo promedio'!Títulos_a_imprimir</vt:lpstr>
      <vt:lpstr>'A.2.4. Cálculo PM10 y VM'!Títulos_a_imprimir</vt:lpstr>
      <vt:lpstr>'A.2.5. Cálculo PM 2.5'!Títulos_a_imprimir</vt:lpstr>
      <vt:lpstr>'A.2.6. Conc. de Metales PM 10'!Títulos_a_imprimir</vt:lpstr>
      <vt:lpstr>'Met_CA-HU-04'!Títulos_a_imprimir</vt:lpstr>
      <vt:lpstr>'Met_CA-HU-09'!Títulos_a_imprimir</vt:lpstr>
    </vt:vector>
  </TitlesOfParts>
  <Company>corplab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gvega</dc:creator>
  <cp:lastModifiedBy>Omar</cp:lastModifiedBy>
  <cp:lastPrinted>2020-11-23T22:53:43Z</cp:lastPrinted>
  <dcterms:created xsi:type="dcterms:W3CDTF">2004-09-16T21:53:08Z</dcterms:created>
  <dcterms:modified xsi:type="dcterms:W3CDTF">2021-12-23T15:50:19Z</dcterms:modified>
</cp:coreProperties>
</file>